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beslavskaj\Documents\uzivatel\2018\nase_prilohy\"/>
    </mc:Choice>
  </mc:AlternateContent>
  <workbookProtection workbookAlgorithmName="SHA-512" workbookHashValue="KWgoBB+GJBLzCgV+RKdrsH5U5r96HDnEyuxviQnf4xFTeK3SA5Se77zBBSjhgHJvOm3/QhOxU5J0Z3F8XMhe/w==" workbookSaltValue="Jo4Bx1Zy/k58KMJhwhcmog==" workbookSpinCount="100000" lockStructure="1"/>
  <bookViews>
    <workbookView xWindow="0" yWindow="0" windowWidth="24240" windowHeight="11745"/>
  </bookViews>
  <sheets>
    <sheet name="Úvodní strana" sheetId="12" r:id="rId1"/>
    <sheet name="Souhrn" sheetId="28" r:id="rId2"/>
    <sheet name="MŠ" sheetId="22" r:id="rId3"/>
    <sheet name="ZŠ" sheetId="23" r:id="rId4"/>
    <sheet name="ŠD" sheetId="24" r:id="rId5"/>
    <sheet name="ŠK" sheetId="25" r:id="rId6"/>
    <sheet name="SVČ" sheetId="26" r:id="rId7"/>
    <sheet name="ZUŠ" sheetId="27" r:id="rId8"/>
    <sheet name="data" sheetId="29" state="hidden" r:id="rId9"/>
  </sheets>
  <definedNames>
    <definedName name="ICT">data!$A$2:$A$5</definedName>
    <definedName name="_xlnm.Print_Area" localSheetId="0">'Úvodní strana'!$B$2:$P$43</definedName>
  </definedNames>
  <calcPr calcId="152511"/>
</workbook>
</file>

<file path=xl/calcChain.xml><?xml version="1.0" encoding="utf-8"?>
<calcChain xmlns="http://schemas.openxmlformats.org/spreadsheetml/2006/main">
  <c r="M6" i="22" l="1"/>
  <c r="F5" i="22" s="1"/>
  <c r="M6" i="23"/>
  <c r="F5" i="23" s="1"/>
  <c r="M6" i="24"/>
  <c r="F5" i="24" s="1"/>
  <c r="M6" i="25"/>
  <c r="F5" i="25" s="1"/>
  <c r="M6" i="27"/>
  <c r="F5" i="27" s="1"/>
  <c r="M6" i="26"/>
  <c r="F5" i="26" s="1"/>
  <c r="K4" i="28"/>
  <c r="P34" i="24" l="1"/>
  <c r="P32" i="24"/>
  <c r="P30" i="24"/>
  <c r="P28" i="24"/>
  <c r="P26" i="24"/>
  <c r="P24" i="24"/>
  <c r="P22" i="24"/>
  <c r="P20" i="24"/>
  <c r="P18" i="24"/>
  <c r="P16" i="24"/>
  <c r="P14" i="24"/>
  <c r="P12" i="24"/>
  <c r="P10" i="24"/>
  <c r="P8" i="24"/>
  <c r="P34" i="25"/>
  <c r="P32" i="25"/>
  <c r="P30" i="25"/>
  <c r="P28" i="25"/>
  <c r="P26" i="25"/>
  <c r="P24" i="25"/>
  <c r="P22" i="25"/>
  <c r="P20" i="25"/>
  <c r="P18" i="25"/>
  <c r="P16" i="25"/>
  <c r="P14" i="25"/>
  <c r="P12" i="25"/>
  <c r="P10" i="25"/>
  <c r="P8" i="25"/>
  <c r="M36" i="22" l="1"/>
  <c r="N36" i="22" s="1"/>
  <c r="M44" i="23"/>
  <c r="N44" i="23" s="1"/>
  <c r="M36" i="23"/>
  <c r="N36" i="23" s="1"/>
  <c r="M36" i="26"/>
  <c r="N36" i="26" s="1"/>
  <c r="M36" i="27"/>
  <c r="N36" i="27" s="1"/>
  <c r="M8" i="27" l="1"/>
  <c r="M10" i="27"/>
  <c r="M12" i="27"/>
  <c r="M8" i="26"/>
  <c r="M10" i="26"/>
  <c r="M12" i="26"/>
  <c r="M12" i="25"/>
  <c r="M10" i="25"/>
  <c r="M8" i="25"/>
  <c r="M12" i="24"/>
  <c r="M10" i="24"/>
  <c r="M8" i="24"/>
  <c r="M16" i="23"/>
  <c r="M14" i="23"/>
  <c r="M12" i="23"/>
  <c r="M10" i="23"/>
  <c r="M8" i="23"/>
  <c r="M16" i="22"/>
  <c r="M14" i="22"/>
  <c r="M12" i="22"/>
  <c r="M10" i="22"/>
  <c r="M8" i="22"/>
  <c r="M18" i="24"/>
  <c r="M14" i="24"/>
  <c r="R14" i="24" l="1"/>
  <c r="M22" i="23"/>
  <c r="P22" i="23" s="1"/>
  <c r="M18" i="27"/>
  <c r="M18" i="26"/>
  <c r="M40" i="27"/>
  <c r="M38" i="27"/>
  <c r="M32" i="27"/>
  <c r="M30" i="27"/>
  <c r="M28" i="27"/>
  <c r="M26" i="27"/>
  <c r="M24" i="27"/>
  <c r="P24" i="27" s="1"/>
  <c r="AA24" i="27" s="1"/>
  <c r="AB24" i="27" s="1"/>
  <c r="M22" i="27"/>
  <c r="M20" i="27"/>
  <c r="M16" i="27"/>
  <c r="P16" i="27" s="1"/>
  <c r="M14" i="27"/>
  <c r="P14" i="27" s="1"/>
  <c r="M42" i="26"/>
  <c r="M40" i="26"/>
  <c r="M38" i="26"/>
  <c r="M34" i="26"/>
  <c r="M30" i="26"/>
  <c r="M28" i="26"/>
  <c r="M26" i="26"/>
  <c r="M24" i="26"/>
  <c r="M22" i="26"/>
  <c r="M20" i="26"/>
  <c r="M16" i="26"/>
  <c r="P16" i="26" s="1"/>
  <c r="M14" i="26"/>
  <c r="P14" i="26" s="1"/>
  <c r="M38" i="22"/>
  <c r="M34" i="22"/>
  <c r="M32" i="22"/>
  <c r="M28" i="22"/>
  <c r="M26" i="22"/>
  <c r="M24" i="22"/>
  <c r="M22" i="22"/>
  <c r="M20" i="22"/>
  <c r="P20" i="22" s="1"/>
  <c r="M18" i="22"/>
  <c r="P18" i="22" s="1"/>
  <c r="P41" i="22" s="1"/>
  <c r="M20" i="23"/>
  <c r="P20" i="23" s="1"/>
  <c r="M52" i="23"/>
  <c r="M50" i="23"/>
  <c r="M48" i="23"/>
  <c r="M46" i="23"/>
  <c r="M42" i="23"/>
  <c r="M38" i="23"/>
  <c r="M34" i="23"/>
  <c r="M32" i="23"/>
  <c r="M30" i="23"/>
  <c r="M28" i="23"/>
  <c r="M26" i="23"/>
  <c r="M24" i="23"/>
  <c r="M18" i="23"/>
  <c r="P18" i="23" s="1"/>
  <c r="M34" i="24"/>
  <c r="M32" i="24"/>
  <c r="M30" i="24"/>
  <c r="M26" i="24"/>
  <c r="M24" i="24"/>
  <c r="M22" i="24"/>
  <c r="M20" i="24"/>
  <c r="M16" i="24"/>
  <c r="M14" i="25"/>
  <c r="M34" i="25"/>
  <c r="M32" i="25"/>
  <c r="M24" i="25"/>
  <c r="M22" i="25"/>
  <c r="M20" i="25"/>
  <c r="M18" i="25"/>
  <c r="M16" i="25"/>
  <c r="M30" i="25"/>
  <c r="M26" i="25"/>
  <c r="X36" i="25"/>
  <c r="X36" i="24"/>
  <c r="S42" i="27"/>
  <c r="U36" i="25"/>
  <c r="U36" i="24"/>
  <c r="Z42" i="23"/>
  <c r="K34" i="27"/>
  <c r="N34" i="27" s="1"/>
  <c r="K32" i="26"/>
  <c r="M32" i="26" s="1"/>
  <c r="T32" i="26" s="1"/>
  <c r="K28" i="25"/>
  <c r="M28" i="25" s="1"/>
  <c r="K28" i="24"/>
  <c r="N28" i="24" s="1"/>
  <c r="K40" i="23"/>
  <c r="M40" i="23" s="1"/>
  <c r="K30" i="22"/>
  <c r="M30" i="22" s="1"/>
  <c r="T30" i="22" s="1"/>
  <c r="V28" i="25" l="1"/>
  <c r="R16" i="25"/>
  <c r="R14" i="25"/>
  <c r="R16" i="24"/>
  <c r="R37" i="24" s="1"/>
  <c r="P18" i="27"/>
  <c r="AB18" i="27"/>
  <c r="AA18" i="27"/>
  <c r="P43" i="27"/>
  <c r="P18" i="26"/>
  <c r="AB18" i="26"/>
  <c r="AA18" i="26"/>
  <c r="P45" i="26"/>
  <c r="AB22" i="23"/>
  <c r="AA22" i="23"/>
  <c r="P55" i="23"/>
  <c r="X32" i="26"/>
  <c r="Z32" i="26"/>
  <c r="W32" i="26"/>
  <c r="O43" i="26" s="1"/>
  <c r="Y32" i="26"/>
  <c r="N28" i="25"/>
  <c r="Q28" i="24" s="1"/>
  <c r="T40" i="23"/>
  <c r="Y40" i="23"/>
  <c r="W40" i="23"/>
  <c r="Z40" i="23"/>
  <c r="X40" i="23"/>
  <c r="N40" i="23"/>
  <c r="M28" i="24"/>
  <c r="Y28" i="25"/>
  <c r="M34" i="27"/>
  <c r="W42" i="23"/>
  <c r="Y42" i="23"/>
  <c r="U42" i="23"/>
  <c r="X42" i="23"/>
  <c r="Z28" i="25"/>
  <c r="AB28" i="25"/>
  <c r="AA28" i="25"/>
  <c r="N32" i="26"/>
  <c r="N30" i="22"/>
  <c r="G40" i="22" s="1"/>
  <c r="Q28" i="25" l="1"/>
  <c r="V28" i="24"/>
  <c r="AB28" i="24"/>
  <c r="AA28" i="24"/>
  <c r="Z28" i="24"/>
  <c r="Y28" i="24"/>
  <c r="T34" i="27"/>
  <c r="Z34" i="27"/>
  <c r="X34" i="27"/>
  <c r="Y34" i="27"/>
  <c r="W34" i="27"/>
  <c r="F4" i="28" l="1"/>
  <c r="T36" i="24" l="1"/>
  <c r="V36" i="24"/>
  <c r="R26" i="24"/>
  <c r="R20" i="24"/>
  <c r="R18" i="24"/>
  <c r="Z12" i="24"/>
  <c r="N10" i="24"/>
  <c r="N36" i="24"/>
  <c r="V36" i="25"/>
  <c r="R24" i="25"/>
  <c r="R20" i="25"/>
  <c r="R18" i="25"/>
  <c r="Z12" i="25"/>
  <c r="S10" i="25"/>
  <c r="AA8" i="25"/>
  <c r="N36" i="25"/>
  <c r="T44" i="26"/>
  <c r="V42" i="26"/>
  <c r="V44" i="26" s="1"/>
  <c r="N40" i="26"/>
  <c r="N38" i="26"/>
  <c r="N34" i="26"/>
  <c r="P28" i="26"/>
  <c r="P26" i="26"/>
  <c r="P22" i="26"/>
  <c r="P20" i="26"/>
  <c r="AB20" i="26" s="1"/>
  <c r="N16" i="26"/>
  <c r="H44" i="26" s="1"/>
  <c r="X12" i="26"/>
  <c r="X10" i="26"/>
  <c r="N44" i="26"/>
  <c r="T42" i="27"/>
  <c r="V40" i="27"/>
  <c r="V42" i="27" s="1"/>
  <c r="P26" i="27"/>
  <c r="P22" i="27"/>
  <c r="AA22" i="27" s="1"/>
  <c r="AB22" i="27" s="1"/>
  <c r="P20" i="27"/>
  <c r="AB20" i="27" s="1"/>
  <c r="X12" i="27"/>
  <c r="N42" i="27"/>
  <c r="V52" i="23"/>
  <c r="V54" i="23" s="1"/>
  <c r="P32" i="23"/>
  <c r="P26" i="23"/>
  <c r="P24" i="23"/>
  <c r="N22" i="23"/>
  <c r="W16" i="23"/>
  <c r="Z14" i="23"/>
  <c r="Y12" i="23"/>
  <c r="Y10" i="23"/>
  <c r="N54" i="23"/>
  <c r="Q10" i="25" l="1"/>
  <c r="AA22" i="26"/>
  <c r="AB22" i="26"/>
  <c r="AB10" i="25"/>
  <c r="N8" i="25"/>
  <c r="N20" i="23"/>
  <c r="H54" i="23" s="1"/>
  <c r="AB20" i="23"/>
  <c r="AA20" i="23"/>
  <c r="AA24" i="23"/>
  <c r="AB24" i="23"/>
  <c r="N28" i="23"/>
  <c r="P28" i="23"/>
  <c r="AA28" i="23" s="1"/>
  <c r="AB28" i="23" s="1"/>
  <c r="AA32" i="23"/>
  <c r="AB32" i="23"/>
  <c r="P36" i="23"/>
  <c r="Z44" i="23"/>
  <c r="X44" i="23"/>
  <c r="U44" i="23"/>
  <c r="Y44" i="23"/>
  <c r="W44" i="23"/>
  <c r="Z48" i="23"/>
  <c r="X48" i="23"/>
  <c r="U48" i="23"/>
  <c r="Y48" i="23"/>
  <c r="W48" i="23"/>
  <c r="AB18" i="23"/>
  <c r="AA18" i="23"/>
  <c r="AA26" i="23"/>
  <c r="AB26" i="23"/>
  <c r="R34" i="23"/>
  <c r="Z34" i="23"/>
  <c r="X34" i="23"/>
  <c r="Y34" i="23"/>
  <c r="W34" i="23"/>
  <c r="N38" i="23"/>
  <c r="Y38" i="23"/>
  <c r="W38" i="23"/>
  <c r="Z38" i="23"/>
  <c r="X38" i="23"/>
  <c r="R38" i="23"/>
  <c r="Y46" i="23"/>
  <c r="W46" i="23"/>
  <c r="Z46" i="23"/>
  <c r="X46" i="23"/>
  <c r="U46" i="23"/>
  <c r="Y50" i="23"/>
  <c r="W50" i="23"/>
  <c r="Z50" i="23"/>
  <c r="X50" i="23"/>
  <c r="S50" i="23"/>
  <c r="S54" i="23" s="1"/>
  <c r="AB8" i="24"/>
  <c r="S8" i="24"/>
  <c r="AA30" i="24"/>
  <c r="Y30" i="24"/>
  <c r="AB30" i="24"/>
  <c r="Z30" i="24"/>
  <c r="W30" i="24"/>
  <c r="Z10" i="24"/>
  <c r="S10" i="24"/>
  <c r="AB10" i="24"/>
  <c r="AB34" i="24"/>
  <c r="Z34" i="24"/>
  <c r="W34" i="24"/>
  <c r="AA34" i="24"/>
  <c r="Y34" i="24"/>
  <c r="AA32" i="24"/>
  <c r="Y32" i="24"/>
  <c r="AB32" i="24"/>
  <c r="Z32" i="24"/>
  <c r="W32" i="24"/>
  <c r="AC26" i="24"/>
  <c r="AD26" i="24"/>
  <c r="N26" i="24"/>
  <c r="Q26" i="25" s="1"/>
  <c r="N22" i="24"/>
  <c r="R22" i="24"/>
  <c r="AC22" i="24" s="1"/>
  <c r="AD22" i="24" s="1"/>
  <c r="P30" i="23"/>
  <c r="AA30" i="23" s="1"/>
  <c r="AB30" i="23" s="1"/>
  <c r="N24" i="26"/>
  <c r="P24" i="26"/>
  <c r="AA24" i="26" s="1"/>
  <c r="AB24" i="26" s="1"/>
  <c r="N22" i="25"/>
  <c r="R22" i="25"/>
  <c r="AC22" i="25" s="1"/>
  <c r="AD22" i="25" s="1"/>
  <c r="AC18" i="24"/>
  <c r="AD18" i="24"/>
  <c r="AC20" i="24"/>
  <c r="AD20" i="24"/>
  <c r="AD16" i="24"/>
  <c r="AC16" i="24"/>
  <c r="AD14" i="24"/>
  <c r="AC14" i="24"/>
  <c r="AB8" i="25"/>
  <c r="S8" i="25"/>
  <c r="AC20" i="25"/>
  <c r="AD20" i="25"/>
  <c r="Y8" i="25"/>
  <c r="N34" i="25"/>
  <c r="AA34" i="25"/>
  <c r="Y34" i="25"/>
  <c r="AB34" i="25"/>
  <c r="Z34" i="25"/>
  <c r="W34" i="25"/>
  <c r="AB32" i="25"/>
  <c r="Z32" i="25"/>
  <c r="W32" i="25"/>
  <c r="AA32" i="25"/>
  <c r="Y32" i="25"/>
  <c r="AB30" i="25"/>
  <c r="Z30" i="25"/>
  <c r="W30" i="25"/>
  <c r="AA30" i="25"/>
  <c r="Y30" i="25"/>
  <c r="AC18" i="25"/>
  <c r="AD18" i="25"/>
  <c r="N26" i="25"/>
  <c r="R26" i="25"/>
  <c r="AD16" i="25"/>
  <c r="AC16" i="25"/>
  <c r="AD14" i="25"/>
  <c r="AC14" i="25"/>
  <c r="Y40" i="26"/>
  <c r="W40" i="26"/>
  <c r="Z40" i="26"/>
  <c r="X40" i="26"/>
  <c r="S40" i="26"/>
  <c r="S44" i="26" s="1"/>
  <c r="Y38" i="26"/>
  <c r="W38" i="26"/>
  <c r="Z38" i="26"/>
  <c r="X38" i="26"/>
  <c r="U38" i="26"/>
  <c r="Z36" i="26"/>
  <c r="X36" i="26"/>
  <c r="U36" i="26"/>
  <c r="Y36" i="26"/>
  <c r="W36" i="26"/>
  <c r="Z34" i="26"/>
  <c r="X34" i="26"/>
  <c r="U34" i="26"/>
  <c r="Y34" i="26"/>
  <c r="W34" i="26"/>
  <c r="AA28" i="26"/>
  <c r="AB28" i="26"/>
  <c r="AB16" i="26"/>
  <c r="AA16" i="26"/>
  <c r="N14" i="26"/>
  <c r="AB14" i="26"/>
  <c r="AA14" i="26"/>
  <c r="Q10" i="26"/>
  <c r="W8" i="26"/>
  <c r="Q8" i="26"/>
  <c r="Y8" i="26"/>
  <c r="N8" i="26"/>
  <c r="N38" i="27"/>
  <c r="Z38" i="27"/>
  <c r="X38" i="27"/>
  <c r="U38" i="27"/>
  <c r="Y38" i="27"/>
  <c r="W38" i="27"/>
  <c r="Y36" i="27"/>
  <c r="W36" i="27"/>
  <c r="Z36" i="27"/>
  <c r="X36" i="27"/>
  <c r="U36" i="27"/>
  <c r="Y32" i="27"/>
  <c r="W32" i="27"/>
  <c r="Z32" i="27"/>
  <c r="X32" i="27"/>
  <c r="R32" i="27"/>
  <c r="N32" i="27"/>
  <c r="N28" i="27"/>
  <c r="P28" i="27"/>
  <c r="AB16" i="27"/>
  <c r="AA16" i="27"/>
  <c r="AB14" i="27"/>
  <c r="AA14" i="27"/>
  <c r="W12" i="27"/>
  <c r="Q12" i="27"/>
  <c r="W10" i="27"/>
  <c r="Q10" i="27"/>
  <c r="Y10" i="27"/>
  <c r="Y8" i="27"/>
  <c r="Q8" i="27"/>
  <c r="X8" i="27"/>
  <c r="N24" i="24"/>
  <c r="R24" i="24"/>
  <c r="AC24" i="25"/>
  <c r="AD24" i="25"/>
  <c r="AA26" i="26"/>
  <c r="AB26" i="26"/>
  <c r="AA26" i="27"/>
  <c r="AB26" i="27"/>
  <c r="Z30" i="27"/>
  <c r="X30" i="27"/>
  <c r="R30" i="27"/>
  <c r="Y30" i="27"/>
  <c r="W30" i="27"/>
  <c r="O41" i="27" s="1"/>
  <c r="Y30" i="26"/>
  <c r="Z30" i="26"/>
  <c r="X30" i="26"/>
  <c r="R30" i="26"/>
  <c r="R44" i="26" s="1"/>
  <c r="W30" i="26"/>
  <c r="N18" i="27"/>
  <c r="AA20" i="26"/>
  <c r="AA20" i="27"/>
  <c r="N18" i="24"/>
  <c r="Q18" i="25" s="1"/>
  <c r="N22" i="26"/>
  <c r="T54" i="23"/>
  <c r="N52" i="23"/>
  <c r="N46" i="23"/>
  <c r="N42" i="23"/>
  <c r="N34" i="23"/>
  <c r="N30" i="23"/>
  <c r="N26" i="23"/>
  <c r="N18" i="23"/>
  <c r="N14" i="23"/>
  <c r="Y14" i="23"/>
  <c r="W14" i="23"/>
  <c r="Z12" i="23"/>
  <c r="Q12" i="23"/>
  <c r="N10" i="23"/>
  <c r="X10" i="23"/>
  <c r="Q10" i="23"/>
  <c r="W10" i="23"/>
  <c r="Z10" i="23"/>
  <c r="W8" i="23"/>
  <c r="Q8" i="23"/>
  <c r="N30" i="26"/>
  <c r="N16" i="25"/>
  <c r="AA12" i="25"/>
  <c r="N32" i="25"/>
  <c r="N12" i="25"/>
  <c r="N20" i="25"/>
  <c r="N24" i="25"/>
  <c r="Y12" i="25"/>
  <c r="N20" i="27"/>
  <c r="N22" i="27"/>
  <c r="N30" i="27"/>
  <c r="N10" i="27"/>
  <c r="N12" i="27"/>
  <c r="Z12" i="27"/>
  <c r="Z10" i="27"/>
  <c r="Y12" i="27"/>
  <c r="Y10" i="26"/>
  <c r="N10" i="26"/>
  <c r="Z10" i="26"/>
  <c r="N18" i="26"/>
  <c r="Z8" i="26"/>
  <c r="W10" i="26"/>
  <c r="Y10" i="24"/>
  <c r="S12" i="24"/>
  <c r="N30" i="24"/>
  <c r="N14" i="24"/>
  <c r="AA10" i="24"/>
  <c r="N34" i="24"/>
  <c r="Q34" i="25" s="1"/>
  <c r="X16" i="23"/>
  <c r="N20" i="26"/>
  <c r="N32" i="24"/>
  <c r="N8" i="23"/>
  <c r="Y8" i="23"/>
  <c r="W12" i="23"/>
  <c r="X14" i="23"/>
  <c r="N16" i="23"/>
  <c r="G54" i="23" s="1"/>
  <c r="Y16" i="23"/>
  <c r="N24" i="23"/>
  <c r="N32" i="23"/>
  <c r="N48" i="23"/>
  <c r="N50" i="23"/>
  <c r="N14" i="27"/>
  <c r="N16" i="27"/>
  <c r="H42" i="27" s="1"/>
  <c r="N24" i="27"/>
  <c r="N28" i="26"/>
  <c r="N42" i="26"/>
  <c r="Y10" i="25"/>
  <c r="AA10" i="25"/>
  <c r="N10" i="25"/>
  <c r="Z10" i="25"/>
  <c r="N18" i="25"/>
  <c r="N30" i="25"/>
  <c r="X8" i="23"/>
  <c r="Z8" i="23"/>
  <c r="X12" i="23"/>
  <c r="Q16" i="23"/>
  <c r="Z16" i="23"/>
  <c r="Z8" i="27"/>
  <c r="W8" i="27"/>
  <c r="Y12" i="26"/>
  <c r="N12" i="26"/>
  <c r="Z12" i="26"/>
  <c r="Q12" i="26"/>
  <c r="N12" i="23"/>
  <c r="Q14" i="23"/>
  <c r="N8" i="27"/>
  <c r="N26" i="27"/>
  <c r="N40" i="27"/>
  <c r="W12" i="26"/>
  <c r="N26" i="26"/>
  <c r="N14" i="25"/>
  <c r="Y8" i="24"/>
  <c r="AA8" i="24"/>
  <c r="N8" i="24"/>
  <c r="Z8" i="24"/>
  <c r="N20" i="24"/>
  <c r="Q20" i="25" s="1"/>
  <c r="X10" i="27"/>
  <c r="X8" i="26"/>
  <c r="AA12" i="24"/>
  <c r="N12" i="24"/>
  <c r="Y12" i="24"/>
  <c r="N16" i="24"/>
  <c r="Q16" i="25" s="1"/>
  <c r="AB12" i="24"/>
  <c r="Z8" i="25"/>
  <c r="S12" i="25"/>
  <c r="AB12" i="25"/>
  <c r="T36" i="25"/>
  <c r="O53" i="23" l="1"/>
  <c r="Q32" i="25"/>
  <c r="Q30" i="25"/>
  <c r="Q24" i="25"/>
  <c r="Q22" i="25"/>
  <c r="Q14" i="25"/>
  <c r="Q12" i="25"/>
  <c r="Q8" i="24"/>
  <c r="Q8" i="25"/>
  <c r="Q34" i="24"/>
  <c r="Q32" i="24"/>
  <c r="Q30" i="24"/>
  <c r="O35" i="25"/>
  <c r="Y36" i="25" s="1"/>
  <c r="Z36" i="25" s="1"/>
  <c r="Q26" i="24"/>
  <c r="G36" i="25"/>
  <c r="Q24" i="24"/>
  <c r="Q22" i="24"/>
  <c r="Q20" i="24"/>
  <c r="Q18" i="24"/>
  <c r="H36" i="25"/>
  <c r="Q16" i="24"/>
  <c r="Q14" i="24"/>
  <c r="Q12" i="24"/>
  <c r="Q10" i="24"/>
  <c r="G36" i="24"/>
  <c r="H36" i="24"/>
  <c r="O35" i="24"/>
  <c r="Y36" i="24" s="1"/>
  <c r="Z36" i="24" s="1"/>
  <c r="AB36" i="24" s="1"/>
  <c r="R42" i="27"/>
  <c r="F42" i="27"/>
  <c r="F44" i="26"/>
  <c r="F54" i="23"/>
  <c r="R54" i="23"/>
  <c r="U42" i="27"/>
  <c r="U54" i="23"/>
  <c r="P54" i="23"/>
  <c r="W54" i="23"/>
  <c r="X54" i="23" s="1"/>
  <c r="Q44" i="26"/>
  <c r="W42" i="27"/>
  <c r="X42" i="27" s="1"/>
  <c r="Y42" i="27" s="1"/>
  <c r="G42" i="27"/>
  <c r="G44" i="26"/>
  <c r="F36" i="25"/>
  <c r="F36" i="24"/>
  <c r="W36" i="25"/>
  <c r="W44" i="26"/>
  <c r="X44" i="26" s="1"/>
  <c r="W36" i="24"/>
  <c r="R37" i="25"/>
  <c r="AA36" i="23"/>
  <c r="AB36" i="23"/>
  <c r="AC26" i="25"/>
  <c r="AC36" i="25" s="1"/>
  <c r="AD26" i="25"/>
  <c r="AD36" i="25" s="1"/>
  <c r="U44" i="26"/>
  <c r="AA28" i="27"/>
  <c r="AA42" i="27" s="1"/>
  <c r="AB28" i="27"/>
  <c r="AB42" i="27" s="1"/>
  <c r="AA54" i="23"/>
  <c r="AB54" i="23"/>
  <c r="AC24" i="24"/>
  <c r="AD24" i="24"/>
  <c r="R36" i="25"/>
  <c r="S36" i="25"/>
  <c r="N35" i="25"/>
  <c r="M5" i="25" s="1"/>
  <c r="M4" i="24"/>
  <c r="N41" i="27"/>
  <c r="N53" i="23"/>
  <c r="M4" i="23"/>
  <c r="S36" i="24"/>
  <c r="M4" i="26"/>
  <c r="P42" i="27"/>
  <c r="M4" i="25"/>
  <c r="R36" i="24"/>
  <c r="N35" i="24"/>
  <c r="M4" i="27"/>
  <c r="Q54" i="23"/>
  <c r="N43" i="26"/>
  <c r="Q42" i="27"/>
  <c r="P44" i="26"/>
  <c r="Q35" i="25" l="1"/>
  <c r="Q7" i="25" s="1"/>
  <c r="D36" i="25"/>
  <c r="Q35" i="24"/>
  <c r="Q7" i="24" s="1"/>
  <c r="D44" i="26"/>
  <c r="I20" i="28"/>
  <c r="H20" i="28"/>
  <c r="Z42" i="27"/>
  <c r="N7" i="25"/>
  <c r="H35" i="25" s="1"/>
  <c r="H7" i="25" s="1"/>
  <c r="M35" i="25"/>
  <c r="M7" i="25" s="1"/>
  <c r="AA36" i="24"/>
  <c r="AA44" i="26"/>
  <c r="AB44" i="26"/>
  <c r="N7" i="26"/>
  <c r="M5" i="26"/>
  <c r="M43" i="26"/>
  <c r="M7" i="26" s="1"/>
  <c r="D36" i="24"/>
  <c r="AB36" i="25"/>
  <c r="AA36" i="25"/>
  <c r="Y44" i="26"/>
  <c r="Z44" i="26"/>
  <c r="D42" i="27"/>
  <c r="N7" i="24"/>
  <c r="M5" i="24"/>
  <c r="M35" i="24"/>
  <c r="M7" i="24" s="1"/>
  <c r="N7" i="23"/>
  <c r="M5" i="23"/>
  <c r="M53" i="23"/>
  <c r="M7" i="23" s="1"/>
  <c r="Y54" i="23"/>
  <c r="Z54" i="23"/>
  <c r="D54" i="23"/>
  <c r="AC36" i="24"/>
  <c r="AD36" i="24"/>
  <c r="N7" i="27"/>
  <c r="M5" i="27"/>
  <c r="M41" i="27"/>
  <c r="M7" i="27" s="1"/>
  <c r="K35" i="25" l="1"/>
  <c r="K7" i="25" s="1"/>
  <c r="H35" i="24"/>
  <c r="H7" i="24" s="1"/>
  <c r="K35" i="24"/>
  <c r="K7" i="24" s="1"/>
  <c r="K41" i="27"/>
  <c r="K7" i="27" s="1"/>
  <c r="H41" i="27"/>
  <c r="H7" i="27" s="1"/>
  <c r="H53" i="23"/>
  <c r="H7" i="23" s="1"/>
  <c r="K53" i="23"/>
  <c r="K7" i="23" s="1"/>
  <c r="H43" i="26"/>
  <c r="H7" i="26" s="1"/>
  <c r="K43" i="26"/>
  <c r="K7" i="26" s="1"/>
  <c r="H4" i="28" l="1"/>
  <c r="G5" i="28" s="1"/>
  <c r="N40" i="22"/>
  <c r="R22" i="22"/>
  <c r="AB20" i="22"/>
  <c r="AB18" i="22"/>
  <c r="W14" i="22"/>
  <c r="X12" i="22"/>
  <c r="AA18" i="22" l="1"/>
  <c r="N38" i="22"/>
  <c r="V38" i="22"/>
  <c r="V40" i="22" s="1"/>
  <c r="H13" i="28" s="1"/>
  <c r="Y36" i="22"/>
  <c r="X36" i="22"/>
  <c r="W36" i="22"/>
  <c r="Z36" i="22"/>
  <c r="S36" i="22"/>
  <c r="S40" i="22" s="1"/>
  <c r="H10" i="28" s="1"/>
  <c r="Z34" i="22"/>
  <c r="U34" i="22"/>
  <c r="Y34" i="22"/>
  <c r="X34" i="22"/>
  <c r="W34" i="22"/>
  <c r="X32" i="22"/>
  <c r="W32" i="22"/>
  <c r="Z32" i="22"/>
  <c r="Y32" i="22"/>
  <c r="U32" i="22"/>
  <c r="P26" i="22"/>
  <c r="P24" i="22"/>
  <c r="AA20" i="22"/>
  <c r="X30" i="22"/>
  <c r="W30" i="22"/>
  <c r="Z30" i="22"/>
  <c r="Y30" i="22"/>
  <c r="N22" i="22"/>
  <c r="X22" i="22"/>
  <c r="W22" i="22"/>
  <c r="Z22" i="22"/>
  <c r="Y22" i="22"/>
  <c r="X8" i="22"/>
  <c r="Q8" i="22"/>
  <c r="X16" i="22"/>
  <c r="Q16" i="22"/>
  <c r="Y10" i="22"/>
  <c r="Q10" i="22"/>
  <c r="N14" i="22"/>
  <c r="Y14" i="22"/>
  <c r="W8" i="22"/>
  <c r="W10" i="22"/>
  <c r="Q14" i="22"/>
  <c r="Y16" i="22"/>
  <c r="Y8" i="22"/>
  <c r="N16" i="22"/>
  <c r="Z16" i="22"/>
  <c r="N26" i="22"/>
  <c r="N34" i="22"/>
  <c r="N8" i="22"/>
  <c r="Z8" i="22"/>
  <c r="N24" i="22"/>
  <c r="N32" i="22"/>
  <c r="Z14" i="22"/>
  <c r="W16" i="22"/>
  <c r="R40" i="22"/>
  <c r="P28" i="22"/>
  <c r="N28" i="22"/>
  <c r="N20" i="22"/>
  <c r="H40" i="22" s="1"/>
  <c r="J20" i="28" s="1"/>
  <c r="Z12" i="22"/>
  <c r="Q12" i="22"/>
  <c r="Y12" i="22"/>
  <c r="N12" i="22"/>
  <c r="W12" i="22"/>
  <c r="X10" i="22"/>
  <c r="Z10" i="22"/>
  <c r="X14" i="22"/>
  <c r="N10" i="22"/>
  <c r="N18" i="22"/>
  <c r="E40" i="22" l="1"/>
  <c r="G20" i="28" s="1"/>
  <c r="AA28" i="22"/>
  <c r="AB28" i="22"/>
  <c r="AA24" i="22"/>
  <c r="AB24" i="22"/>
  <c r="AA26" i="22"/>
  <c r="AB26" i="22"/>
  <c r="O39" i="22"/>
  <c r="W40" i="22" s="1"/>
  <c r="X40" i="22" s="1"/>
  <c r="H15" i="28" s="1"/>
  <c r="H9" i="28"/>
  <c r="T40" i="22"/>
  <c r="P40" i="22"/>
  <c r="H7" i="28" s="1"/>
  <c r="U40" i="22"/>
  <c r="Q40" i="22"/>
  <c r="M4" i="22"/>
  <c r="N39" i="22"/>
  <c r="M5" i="22" s="1"/>
  <c r="AA40" i="22" l="1"/>
  <c r="H18" i="28" s="1"/>
  <c r="F20" i="28"/>
  <c r="J22" i="28" s="1"/>
  <c r="H14" i="28"/>
  <c r="H12" i="28"/>
  <c r="H11" i="28"/>
  <c r="H8" i="28"/>
  <c r="Z40" i="22"/>
  <c r="Y40" i="22"/>
  <c r="M39" i="22"/>
  <c r="M7" i="22" s="1"/>
  <c r="N7" i="22"/>
  <c r="J4" i="28" s="1"/>
  <c r="D40" i="22"/>
  <c r="K3" i="28" l="1"/>
  <c r="I22" i="28"/>
  <c r="G22" i="28" s="1"/>
  <c r="H39" i="22"/>
  <c r="H7" i="22" s="1"/>
  <c r="J5" i="28"/>
  <c r="H16" i="28"/>
  <c r="H17" i="28"/>
  <c r="K39" i="22"/>
  <c r="K7" i="22" s="1"/>
  <c r="AB40" i="22"/>
  <c r="H22" i="28" l="1"/>
  <c r="H19" i="28"/>
</calcChain>
</file>

<file path=xl/sharedStrings.xml><?xml version="1.0" encoding="utf-8"?>
<sst xmlns="http://schemas.openxmlformats.org/spreadsheetml/2006/main" count="659" uniqueCount="310">
  <si>
    <t>Počet podpůrných personálních opatření ve školách</t>
  </si>
  <si>
    <t xml:space="preserve">Počet poskytnutých služeb individuální podpory pedagogům </t>
  </si>
  <si>
    <t>milník</t>
  </si>
  <si>
    <t>Celkový počet účastníků</t>
  </si>
  <si>
    <t>Počet organizací, ve kterých se zvýšila kvalita výchovy a vzdělávání a proinkluzivnost</t>
  </si>
  <si>
    <t>Počet dětí a žáků s potřebou podpůrných opatření v podpořených organizacích</t>
  </si>
  <si>
    <t>Počet dětí, žáků a studentů Romů v podpořených organizacích</t>
  </si>
  <si>
    <t>Celkový počet dětí, žáků a studentů v podpořených organizacích</t>
  </si>
  <si>
    <t>Počet pracovníků ve vzdělávání, kteří v praxi uplatňují nově získané poznatky a dovednosti</t>
  </si>
  <si>
    <t>výsledky</t>
  </si>
  <si>
    <t>výstupy</t>
  </si>
  <si>
    <t>* definice indikátorů</t>
  </si>
  <si>
    <t>počet podpořených osob - pracovníci ve vzdělávání</t>
  </si>
  <si>
    <t>Indikátory celkem</t>
  </si>
  <si>
    <t>02.3.68.2</t>
  </si>
  <si>
    <t>02.3.61.1</t>
  </si>
  <si>
    <t>POSTUP:</t>
  </si>
  <si>
    <t>3.</t>
  </si>
  <si>
    <t>1.</t>
  </si>
  <si>
    <t>2.</t>
  </si>
  <si>
    <t>Minimální dotace</t>
  </si>
  <si>
    <t>Maximální dotace</t>
  </si>
  <si>
    <t>Počet podpořených osob - pracovníci ve vzdělávání</t>
  </si>
  <si>
    <t>Výstupy</t>
  </si>
  <si>
    <t>Výsledky</t>
  </si>
  <si>
    <t>Milník</t>
  </si>
  <si>
    <t>Počet dětí a žáků s potřebou podpůrných opatření v podpořených organizacích *</t>
  </si>
  <si>
    <t>Počet dětí, žáků a studentů Romů v podpořených organizacích *</t>
  </si>
  <si>
    <t>Celkový počet dětí, žáků a studentů v podpořených organizacích *</t>
  </si>
  <si>
    <t>** Cílová hodnota těchto indikátorů není závazná a nebude součástí právního aktu.</t>
  </si>
  <si>
    <t>Cena jedné šablony
(v Kč)</t>
  </si>
  <si>
    <t>Požadováno celkem 
(v Kč)</t>
  </si>
  <si>
    <t>Požadováno šablon (v tomto sloupci vyplňte 
počet šablon)</t>
  </si>
  <si>
    <t>Typ</t>
  </si>
  <si>
    <t>Název</t>
  </si>
  <si>
    <t>Číslo</t>
  </si>
  <si>
    <t>Hodnota</t>
  </si>
  <si>
    <t>Poznámka</t>
  </si>
  <si>
    <t>Speciální škola</t>
  </si>
  <si>
    <t>Ne</t>
  </si>
  <si>
    <t xml:space="preserve">Pomůcka pro výběr aktivit projektu zjednodušeného vykazování </t>
  </si>
  <si>
    <t>4.</t>
  </si>
  <si>
    <t>Hodnoty nekopírujte a nepřesunujte, vždy je ručně vepište.</t>
  </si>
  <si>
    <t>V kalkulačce vyplňujte vždy pouze celá kladná čísla nebo nulu.</t>
  </si>
  <si>
    <t>5.</t>
  </si>
  <si>
    <t>K A L K U L A Č K A   I N D I K Á T O R Ů</t>
  </si>
  <si>
    <t>V kalkulačce vyplňujte vždy pouze "BÍLÁ" pole.</t>
  </si>
  <si>
    <t>zpět na hlavní stranu</t>
  </si>
  <si>
    <t>Celkový počet dětí, žáků a studentů začleněných do organizací, u kterých se díky podpoře ESF zvýšila kvalita výchovy a vzdělávání a proinkluzivnost.</t>
  </si>
  <si>
    <r>
      <t xml:space="preserve">Specifické cíle: </t>
    </r>
    <r>
      <rPr>
        <sz val="10"/>
        <color theme="1"/>
        <rFont val="Segoe UI"/>
        <family val="2"/>
        <charset val="238"/>
      </rPr>
      <t>V žádosti o podporu vyberte specifické cíle a vyplňte k nim procentní podíl</t>
    </r>
  </si>
  <si>
    <t>Tuto hodnotu uveďte v žádosti o podporu, v cílové hodnotě indikátoru.</t>
  </si>
  <si>
    <t>Počet dětí a žáků, studentů Romů začleněných do organizací, u kterých se díky podpoře ESF zvýšila kvalita výchovy a vzdělávání a proinkluzivnost a tím se zlepšily podmínky pro jejich začlenění a vzdělávání.
Hodnota je zjišťována na začátku a na konci operace. Rozdílem těchto hodnot vznikne „dodatečný“ počet, tj. změna stavu.
Za Roma považujeme osobu, která se za ni sama považuje, aniž by se nutně k této příslušnosti za všech okolností (např. při sčítání lidu) hlásila, a/nebo je za takovou považována svým okolím na základě skutečných či domnělých (antropologických, kulturních nebo sociálních) indikátorů.
Poznámka: Při sběru monitorovacích dat bude důsledně respektována ochrana osobních údajů. MI se bude dokládat prohlášením příjemce (ředitele školy/NNO), který bude žáka/studenta identifikovat. Údaje o tom, který konkrétní žák/student byl započítán, nebude organizace nikam předávat, vykazovat bude pouze souhrnné číslo.</t>
  </si>
  <si>
    <t>Počet dětí a žáků s potřebou podpůrných opatření ve stupni 1-5, začleněných do organizací, u kterých se díky podpoře ESF zvýšila kvalita výchovy a vzdělávání a proinkluzivnost a tím se zlepšily podmínky pro začlenění a vzdělávání těchto dětí a žáků. Podpůrnými opatřeními se rozumí nezbytné úpravy ve vzdělávání a školských službách odpovídající zdravotnímu stavu, kulturnímu prostředí nebo jiným životním podmínkám dítěte nebo žáka.
Hodnota je zjišťována na začátku a na konci operace. Rozdílem těchto hodnot vznikne „dodatečný“ počet, tj. změna stavu.</t>
  </si>
  <si>
    <t>02.3.68.5</t>
  </si>
  <si>
    <t>Výstup šablony
(Podrobněji v Příloze č. 3)</t>
  </si>
  <si>
    <t>Práce školního kariérového poradce ve škole ve výši úvazku 0,1 na 1 měsíc</t>
  </si>
  <si>
    <t>Absolvent vzdělávacího programu DVPP v časové dotaci minimálně 8 hodin</t>
  </si>
  <si>
    <t>Práce školního asistenta ve škole ve výši úvazku 0,1 na jeden měsíc</t>
  </si>
  <si>
    <t>Práce speciálního pedagoga ve škole ve výši úvazku 0,1 na jeden měsíc</t>
  </si>
  <si>
    <t>Práce školního psychologa ve škole ve výši úvazku 0,5 na jeden měsíc</t>
  </si>
  <si>
    <t>Práce sociálního pedagoga ve škole ve výši úvazku 0,1 na jeden měsíc</t>
  </si>
  <si>
    <t>Absolvent vzdělávacího programu v časové dotaci 8 hodin</t>
  </si>
  <si>
    <t>Tři absolventi dvou ucelených bloků vzájemné spolupráce pedagogů v celkové délce dvacet hodin vzdělávání každého pedagoga</t>
  </si>
  <si>
    <t>Počet dětí/žáků</t>
  </si>
  <si>
    <t>Základní škola</t>
  </si>
  <si>
    <t>Mateřská škola</t>
  </si>
  <si>
    <t>Školní družina</t>
  </si>
  <si>
    <t>Školní klub</t>
  </si>
  <si>
    <t>Středisko volného času</t>
  </si>
  <si>
    <t>Základní umělecká škola</t>
  </si>
  <si>
    <t>kliknutím na barevný blok budete přesměrováni na vybraný subjekt</t>
  </si>
  <si>
    <t>6.</t>
  </si>
  <si>
    <t>Stejný postup zopakujete pro všechny subjekty.</t>
  </si>
  <si>
    <t>Souhrnné hodnoty za celý projekt se vypočítají na listě "Souhrn". Ty přepište do žádosti.</t>
  </si>
  <si>
    <t>7.</t>
  </si>
  <si>
    <t>8.</t>
  </si>
  <si>
    <t>výzvy č. 02_18_063 a výzvy č. 02_18_064 OP VVV</t>
  </si>
  <si>
    <t>V menu níže postupně zvolte všechny subjekty, za které předkládáte projekt.</t>
  </si>
  <si>
    <t>V hlavičce každého listu vyplňte počet dětí/žáků a vyberte, zda se jedná o speciální školu.</t>
  </si>
  <si>
    <t>zpět na úvodní stranu</t>
  </si>
  <si>
    <t>Za MŠ finance celkem</t>
  </si>
  <si>
    <t>Za ZŠ finance celkem</t>
  </si>
  <si>
    <t>Za ŠD finance celkem</t>
  </si>
  <si>
    <t>Za ŠK finance celkem</t>
  </si>
  <si>
    <t>Za SVČ finance celkem</t>
  </si>
  <si>
    <t>Za ZUŠ finance celkem</t>
  </si>
  <si>
    <t>2.I/1</t>
  </si>
  <si>
    <t>1.1</t>
  </si>
  <si>
    <t>Školní asistent – personální podpora MŠ</t>
  </si>
  <si>
    <t>2.I/2</t>
  </si>
  <si>
    <t>Školní speciální pedagog – personální podpora MŠ</t>
  </si>
  <si>
    <t>2.I/3</t>
  </si>
  <si>
    <t>Školní psycholog – personální podpora MŠ</t>
  </si>
  <si>
    <t>2.I/4</t>
  </si>
  <si>
    <t>Sociální pedagog – personální podpora MŠ</t>
  </si>
  <si>
    <t>2.I/5</t>
  </si>
  <si>
    <t>Chůva – personální podpora MŠ</t>
  </si>
  <si>
    <t>Práce chůvy v mateřské škole ve výši úvazku 0,1 na jeden měsíc</t>
  </si>
  <si>
    <t>2.I/6</t>
  </si>
  <si>
    <t>2.I/6 e</t>
  </si>
  <si>
    <t>2.I/7</t>
  </si>
  <si>
    <t>30 hodin práce supervizora/mentora/kouče v mateřské škole</t>
  </si>
  <si>
    <t>2.I/8</t>
  </si>
  <si>
    <t>Sdílení zkušeností pedagogů z různých škol/školských zařízení prostřednictvím vzájemných návštěv</t>
  </si>
  <si>
    <t>Dva absolventi uceleného bloku vzájemného vzdělávání, každý v délce šestnáct hodin</t>
  </si>
  <si>
    <t>2.I/9</t>
  </si>
  <si>
    <t>Nové metody ve vzdělávání předškolních dětí</t>
  </si>
  <si>
    <t>Dva absolventi bloku spolupráce pedagogů při přípravě a realizaci nové metody výuky v celkové délce 6 hodin vzdělávání každého pedagoga</t>
  </si>
  <si>
    <t>2.I/10</t>
  </si>
  <si>
    <t>Zapojení odborníka z praxe do vzdělávání v MŠ</t>
  </si>
  <si>
    <t>Jeden absolvent vzájemné spolupráce pedagoga a odborníka z praxe v celkové délce 25 hodin vzdělávání pedagoga</t>
  </si>
  <si>
    <t>2.I/11</t>
  </si>
  <si>
    <t>1.5</t>
  </si>
  <si>
    <t>Realizovaná výuka s ICT </t>
  </si>
  <si>
    <t>2.I/12</t>
  </si>
  <si>
    <t>Projektový den ve škole</t>
  </si>
  <si>
    <t>Realizovaný projektový den</t>
  </si>
  <si>
    <t>2.I/13</t>
  </si>
  <si>
    <t>Projektový den mimo školu</t>
  </si>
  <si>
    <t>Realizovaný projektový den mimo školu</t>
  </si>
  <si>
    <t>2.I/14</t>
  </si>
  <si>
    <t>Odborně zaměřená tematická setkávání a spolupráce s rodiči dětí v MŠ</t>
  </si>
  <si>
    <t xml:space="preserve">Realizovaná dvouhodinová setkání v celkovém rozsahu 12 h </t>
  </si>
  <si>
    <t>2.I/15</t>
  </si>
  <si>
    <t>Komunitně osvětová setkávání</t>
  </si>
  <si>
    <t xml:space="preserve">Realizované dvouhodinové setkání </t>
  </si>
  <si>
    <t xml:space="preserve">Počet platforem pro odborná tematická setkání </t>
  </si>
  <si>
    <t>Počet produktů polytechnického vzdělávání</t>
  </si>
  <si>
    <t xml:space="preserve">Počet rozvojových aktivit vedoucích k rozvoji kompetencí </t>
  </si>
  <si>
    <t xml:space="preserve">Počet uspořádaných jednorázových akcí </t>
  </si>
  <si>
    <t>Profesní rozvoj předškolních pedagogů prostřednictvím supervize/ mentoringu/ koučinku</t>
  </si>
  <si>
    <t>Sdílení zkušeností pedagogů z různých škol/ školských zařízení prostřednictvím vzájemných návštěv</t>
  </si>
  <si>
    <t>2.II/1</t>
  </si>
  <si>
    <t>1.2</t>
  </si>
  <si>
    <t>Školní asistent – personální podpora ZŠ</t>
  </si>
  <si>
    <t>Práce školního asistenta ve škole ve výši úvazku 0,1 na jeden měsíc</t>
  </si>
  <si>
    <t>2.II/2</t>
  </si>
  <si>
    <t>Školní speciální pedagog – personální podpora ZŠ</t>
  </si>
  <si>
    <t>2.II/3</t>
  </si>
  <si>
    <t>Školní psycholog – personální podpora ZŠ</t>
  </si>
  <si>
    <t>2.II/4</t>
  </si>
  <si>
    <t>Sociální pedagog – personální podpora ZŠ</t>
  </si>
  <si>
    <t>2.II/5</t>
  </si>
  <si>
    <t>Školní kariérový poradce – personální podpora ZŠ</t>
  </si>
  <si>
    <t>2.II/6</t>
  </si>
  <si>
    <t>2.II/6 e</t>
  </si>
  <si>
    <t>2.II/7</t>
  </si>
  <si>
    <t>2.II/8</t>
  </si>
  <si>
    <t>Vzájemná spolupráce pedagogů ZŠ</t>
  </si>
  <si>
    <t>2.II/9 </t>
  </si>
  <si>
    <t>Sdílení zkušeností pedagogů z různých škol/školských zařízení prostřednictvím vzájemných návštěv</t>
  </si>
  <si>
    <t>Dva absolventi dvou ucelených bloků vzájemného vzdělávání v celkové délce šestnáct hodin vzdělávání každého pedagoga</t>
  </si>
  <si>
    <t>2.II/10</t>
  </si>
  <si>
    <t>Tandemová výuka v ZŠ</t>
  </si>
  <si>
    <t>Dva absolventi deseti ucelených bloků vzájemné spolupráce pedagogů v celkové délce dvacet hodin vzdělávání každého pedagoga</t>
  </si>
  <si>
    <t>2.II/11</t>
  </si>
  <si>
    <t>CLIL ve výuce v ZŠ</t>
  </si>
  <si>
    <t>Dva absolventi pěti ucelených bloků spolupráce učitelů při přípravě a realizaci CLIL v celkové délce třicet hodin vzdělávání každého pedagoga</t>
  </si>
  <si>
    <t>2.II/12</t>
  </si>
  <si>
    <t>Nové metody ve výuce v ZŠ</t>
  </si>
  <si>
    <t>2.II/13</t>
  </si>
  <si>
    <t xml:space="preserve">Profesní rozvoj pedagogů ZŠ prostřednictvím supervize/mentoringu/koučinku </t>
  </si>
  <si>
    <t>30 hodin práce supervizora/mentora/kouče v základní škole</t>
  </si>
  <si>
    <t>2.II/14</t>
  </si>
  <si>
    <t>Zapojení odborníka z praxe do výuky v ZŠ</t>
  </si>
  <si>
    <t>2.II/15</t>
  </si>
  <si>
    <t>Zapojení ICT technika do výuky v ZŠ</t>
  </si>
  <si>
    <t>25 odučených hodin s ICT technikem v ZŠ</t>
  </si>
  <si>
    <t>2.II/16</t>
  </si>
  <si>
    <t>2.II/17</t>
  </si>
  <si>
    <t xml:space="preserve">Klub pro žáky ZŠ </t>
  </si>
  <si>
    <t>Ucelený proces zřízení, vybavení a realizace klubu</t>
  </si>
  <si>
    <t>2.II/18</t>
  </si>
  <si>
    <t>Doučování žáků ZŠ ohrožených školním neúspěchem</t>
  </si>
  <si>
    <t>Ucelený blok doučování</t>
  </si>
  <si>
    <t>2.II/19</t>
  </si>
  <si>
    <t>2.II/20</t>
  </si>
  <si>
    <t>2.II/21</t>
  </si>
  <si>
    <t>Odborně zaměřená tematická setkávání a spolupráce s rodiči žáků ZŠ</t>
  </si>
  <si>
    <t>Realizovaná dvouhodinová setkání v celkovém rozsahu 12 h</t>
  </si>
  <si>
    <t>2.II/22</t>
  </si>
  <si>
    <t>Realizované dvouhodinové setkání</t>
  </si>
  <si>
    <t>2.V/1</t>
  </si>
  <si>
    <t>Školní asistent – personální podpora ŠD/ŠK</t>
  </si>
  <si>
    <t>2.V/2</t>
  </si>
  <si>
    <t>Speciální pedagog – personální podpora ŠD/ŠK</t>
  </si>
  <si>
    <t>2.V/3</t>
  </si>
  <si>
    <t>Sociální pedagog – personální podpora ŠD/ŠK</t>
  </si>
  <si>
    <t>2.V/4</t>
  </si>
  <si>
    <t>2.V/4 e</t>
  </si>
  <si>
    <t>2.V/5 </t>
  </si>
  <si>
    <t>Vzájemná spolupráce pedagogů ŠD/ŠK</t>
  </si>
  <si>
    <t>Tři absolventi uceleného bloku vzájemné spolupráce pedagogů v celkové délce deset hodin vzdělávání každého pedagoga</t>
  </si>
  <si>
    <t>2.V/6 </t>
  </si>
  <si>
    <t>2.V/7 </t>
  </si>
  <si>
    <t>Tandemové vzdělávání v ŠD/ŠK</t>
  </si>
  <si>
    <t>2.V/8 </t>
  </si>
  <si>
    <t>Zapojení odborníka z praxe do vzdělávání v ŠD/ŠK</t>
  </si>
  <si>
    <t>2.V/9 </t>
  </si>
  <si>
    <t>Nové metody ve vzdělávání v ŠD/ŠK</t>
  </si>
  <si>
    <t>2.V/10</t>
  </si>
  <si>
    <t>2.V/11</t>
  </si>
  <si>
    <t>Klub pro účastníky ŠD/ŠK</t>
  </si>
  <si>
    <t>2.V/12</t>
  </si>
  <si>
    <t>Projektový den v ŠD/ŠK</t>
  </si>
  <si>
    <t>2.V/13</t>
  </si>
  <si>
    <t>Projektový den mimo ŠD/ŠK</t>
  </si>
  <si>
    <t>2.VI/1</t>
  </si>
  <si>
    <t>Školní asistent – personální podpora SVČ</t>
  </si>
  <si>
    <t>Práce školního asistenta v SVČ ve výši úvazku 0,1 na jeden měsíc</t>
  </si>
  <si>
    <t>2.VI/2 </t>
  </si>
  <si>
    <t>Sociální pedagog – personální podpora SVČ</t>
  </si>
  <si>
    <t>Práce sociálního pedagoga v SVČ ve výši úvazku 0,1 na jeden měsíc</t>
  </si>
  <si>
    <t>2.VI/3 </t>
  </si>
  <si>
    <t>Kariérový poradce – personální podpora SVČ</t>
  </si>
  <si>
    <t>Práce kariérového poradce v SVČ ve výši úvazku 0,1 na 1 měsíc</t>
  </si>
  <si>
    <t>2.VI/4 </t>
  </si>
  <si>
    <t>2.VI/4  e</t>
  </si>
  <si>
    <t>2.VI/5 </t>
  </si>
  <si>
    <t>2.VI/6 </t>
  </si>
  <si>
    <t>Vzájemná spolupráce pedagogů SVČ</t>
  </si>
  <si>
    <t>2.VI/7 </t>
  </si>
  <si>
    <t>Sdílení zkušeností pedagogických pracovníků z různých škol/školských zařízení prostřednictvím vzájemných návštěv</t>
  </si>
  <si>
    <t>2.VI/8 </t>
  </si>
  <si>
    <t>Tandemové vzdělávání v SVČ</t>
  </si>
  <si>
    <t>2.VI/9</t>
  </si>
  <si>
    <t>Zapojení odborníka z praxe do vzdělávání v SVČ</t>
  </si>
  <si>
    <t>2.VI/10</t>
  </si>
  <si>
    <t>Nové metody ve vzdělávání v SVČ</t>
  </si>
  <si>
    <t>2.VI/11</t>
  </si>
  <si>
    <t>Profesní rozvoj pedagogů SVČ prostřednictvím supervize/mentoringu/koučinku</t>
  </si>
  <si>
    <t>30 hodin práce supervizora/mentora/kouče v SVČ</t>
  </si>
  <si>
    <t>2.VI/12</t>
  </si>
  <si>
    <t>2.VI/13</t>
  </si>
  <si>
    <t>Klub pro účastníky SVČ</t>
  </si>
  <si>
    <t>2.VI/14</t>
  </si>
  <si>
    <t>Projektový den v SVČ</t>
  </si>
  <si>
    <t>2.VI/15</t>
  </si>
  <si>
    <t>Projektový den mimo SVČ</t>
  </si>
  <si>
    <t>2.VI/16</t>
  </si>
  <si>
    <t>Odborně zaměřená tematická setkávání a spolupráce s rodiči účastníků SVČ</t>
  </si>
  <si>
    <t>2.VI/17</t>
  </si>
  <si>
    <t>2.VII/1</t>
  </si>
  <si>
    <t>Školní asistent – personální podpora ZUŠ</t>
  </si>
  <si>
    <t>2.VII/2</t>
  </si>
  <si>
    <t>Školní speciální pedagog – personální podpora ZUŠ</t>
  </si>
  <si>
    <t>2.VII/3</t>
  </si>
  <si>
    <t>Koordinátor spolupráce školy a příbuzných organizací – personální podpora ZUŠ</t>
  </si>
  <si>
    <t>Práce koordinátora spolupráce ZUŠ a příbuzných organizací ve škole ve výši úvazku 0,1 na 1 měsíc</t>
  </si>
  <si>
    <t>2.VII/4</t>
  </si>
  <si>
    <t>2.VII/4 e</t>
  </si>
  <si>
    <t>2.VII/5</t>
  </si>
  <si>
    <t>2.VII/6</t>
  </si>
  <si>
    <t>Vzájemná spolupráce pedagogů ZUŠ</t>
  </si>
  <si>
    <t>Tři absolventi uceleného bloku vzájemné spolupráce pedagogů v celkové délce deset hodin vzdělávání každého pedagoga</t>
  </si>
  <si>
    <t>2.VII/7</t>
  </si>
  <si>
    <t xml:space="preserve">Dva absolventi vzájemného vzdělávání v celkové délce 16 hodin vzdělávání každého pedagoga </t>
  </si>
  <si>
    <t>2.VII/8</t>
  </si>
  <si>
    <t>Tandemová výuka v ZUŠ</t>
  </si>
  <si>
    <t>Dva absolventi vzájemné spolupráce pedagogů v celkové délce 20 hodin vzdělávání každého pedagoga</t>
  </si>
  <si>
    <t>2.VII/9</t>
  </si>
  <si>
    <t>Zapojení odborníka z praxe do výuky v ZUŠ</t>
  </si>
  <si>
    <t>Jeden absolvent vzájemné spolupráce pedagoga a odborníka z praxe v celkové délce 25 hodin vzdělávání pedagoga</t>
  </si>
  <si>
    <t>2.VII/10</t>
  </si>
  <si>
    <t>Nové metody ve výuce v ZUŠ</t>
  </si>
  <si>
    <t>Dva absolventi spolupráce pedagogů při přípravě a realizaci nové metody výuky v celkové délce 6 hodin vzdělávání každého pedagoga</t>
  </si>
  <si>
    <t>2.VII/11</t>
  </si>
  <si>
    <t>Profesní rozvoj pedagogů prostřednictvím supervize/mentoringu/koučinku</t>
  </si>
  <si>
    <t xml:space="preserve">30 hodin práce supervizora/mentora/kouče v ZUŠ </t>
  </si>
  <si>
    <t>2.VII/12</t>
  </si>
  <si>
    <t>Zapojení ICT technika do výuky v ZUŠ</t>
  </si>
  <si>
    <t>25 odučených hodin s ICT technikem v ZUŠ</t>
  </si>
  <si>
    <t>2.VII/13</t>
  </si>
  <si>
    <t>2.VII/14</t>
  </si>
  <si>
    <t>2.VII/15</t>
  </si>
  <si>
    <t>2.VII/16</t>
  </si>
  <si>
    <t>ICT</t>
  </si>
  <si>
    <t>Navolte požadovaný počet šablon</t>
  </si>
  <si>
    <t>U šablony "Využití ICT" vyberte z nabídky jednu variantu</t>
  </si>
  <si>
    <t>9.</t>
  </si>
  <si>
    <t>Využití ICT ve vzdělávání a) 64 hodin</t>
  </si>
  <si>
    <t>Využití ICT ve vzdělávání b) 48 hodin</t>
  </si>
  <si>
    <t>Využití ICT ve vzdělávání c) 32 hodin</t>
  </si>
  <si>
    <t>Využití ICT ve vzdělávání d) 16 hodin</t>
  </si>
  <si>
    <t>Celkem požadováno</t>
  </si>
  <si>
    <t>02.3.68.1</t>
  </si>
  <si>
    <t xml:space="preserve">  Za projekt celkem</t>
  </si>
  <si>
    <t>Tato hodnota je pouze orientační. V žádosti o podporu vyplňte plánovaný počet podpořených konkrétních osob, které budou celkem vzdělávány déle než 24 hodin - jedna osoba se započítává jen jednou.</t>
  </si>
  <si>
    <t>Tato hodnota je pouze orientační. V žádosti o podporu vyplňte plánovaný počet podpořených konkrétních osob - jedna osoba se započítává jen jednou.</t>
  </si>
  <si>
    <t>verze 1</t>
  </si>
  <si>
    <r>
      <t xml:space="preserve">Dokument KALKULAČKA INDIKÁTORŮ je </t>
    </r>
    <r>
      <rPr>
        <b/>
        <sz val="9"/>
        <color theme="1"/>
        <rFont val="Segoe UI"/>
        <family val="2"/>
        <charset val="238"/>
      </rPr>
      <t>povinnou přílohou</t>
    </r>
    <r>
      <rPr>
        <sz val="9"/>
        <color theme="1"/>
        <rFont val="Segoe UI"/>
        <family val="2"/>
        <charset val="238"/>
      </rPr>
      <t xml:space="preserve"> Žádosti o podporu ve výzvě č. 02_18_063 Šablony II (výzva pro méně rozvinuté regiony) a výzvě č. 02_18_064  Šablony II (výzva pro hl. m. Praha) Operačního programu Výzkum, vývoj a vzdělávání (dále jen „OP VVV“)
Kromě výše dotace a jednotlivých šablon počítá i hodnoty indikátorů a další povinné položky při vyplňování žádosti o podporu v IS KP14+. 
Řídicí orgán upozorňuje, že jednotlivé šablony je nutné vybírat tak, aby byla dodržena podmínka výzvy pro minimální a maximální výši finanční podpory na jeden projekt: 
</t>
    </r>
    <r>
      <rPr>
        <b/>
        <sz val="9"/>
        <color theme="1"/>
        <rFont val="Segoe UI"/>
        <family val="2"/>
        <charset val="238"/>
      </rPr>
      <t>Minimální výše</t>
    </r>
    <r>
      <rPr>
        <sz val="9"/>
        <color theme="1"/>
        <rFont val="Segoe UI"/>
        <family val="2"/>
        <charset val="238"/>
      </rPr>
      <t xml:space="preserve">: 100 000 Kč 
</t>
    </r>
    <r>
      <rPr>
        <b/>
        <sz val="9"/>
        <color theme="1"/>
        <rFont val="Segoe UI"/>
        <family val="2"/>
        <charset val="238"/>
      </rPr>
      <t>Maximální výše</t>
    </r>
    <r>
      <rPr>
        <sz val="9"/>
        <color theme="1"/>
        <rFont val="Segoe UI"/>
        <family val="2"/>
        <charset val="238"/>
      </rPr>
      <t xml:space="preserve">: maximální výše finanční podpory na jeden projekt se stanoví dle postupů uvedených v přílohy č. 3 výzvy
</t>
    </r>
    <r>
      <rPr>
        <sz val="9"/>
        <rFont val="Segoe UI"/>
        <family val="2"/>
        <charset val="238"/>
      </rPr>
      <t>Pro vyplnění žádosti o podporu je stěžejní počet dětí/žáků, který je aktuálně zveřejněn u vyhlášené výzvy na webových stránkách MŠMT k datu finalizace žádosti o podporu.</t>
    </r>
  </si>
  <si>
    <t xml:space="preserve">Hodnotu indikátoru 51010 uveďte v žádosti o podporu v cílové hodnotě indikátoru.
Pokud je vybrána aspoň jedna příslušná šablona, do indikátoru se započítává za každý zapojený subjekt hodnota 1. Pokud je do projektu zapojeno více stejných subjektů (několik MŠ, několik ZŠ a pod.), a u každého je vybrána příslušná šablona, upravte hodnotu podle počtu subjektů, které se zúčastnily dotazníkového šetření.
Současně k indikátoru 51010 vyplňte cílové hodnoty indikátorů 51510, 51610 a 51710, tj. předpokládaný počet žáků k datu ukončení realizace projektu. **
Současně k indikátoru 51010 vyplňte výchozí hodnoty indikátorů 51510, 51610 a 51710, tj. skutečný počet žáků k datu podání žádosti.
Hodnoty se zadávají za každý subjekt vykazující výsledkový indikátor 51010 bez ohledu na to, zda žáci budou do projektu zapojeni či nikoliv.
</t>
  </si>
  <si>
    <t>Vzdělávání pedagogických pracovníků ZUŠ – DVPP v rozsahu 8 hodin - všechny varianty, kromě e) Inkluze</t>
  </si>
  <si>
    <t>Vzdělávání pedagogických pracovníků SVČ – DVPP v rozsahu 8 hodin - všechny varianty, kromě e) Inkluze</t>
  </si>
  <si>
    <t>Vzdělávání pedagogických pracovníků ŠD/ŠK – DVPP v rozsahu 8 hodin - všechny varianty, kromě e) Inkluze</t>
  </si>
  <si>
    <t>Vzdělávání pedagogických pracovníků ZŠ – DVPP v rozsahu 8 hodin - všechny varianty, kromě e) Inkluze</t>
  </si>
  <si>
    <t>Vzdělávání pedagogických pracovníků MŠ – DVPP v rozsahu 8 hodin - všechny varianty, kromě e) Inkluze</t>
  </si>
  <si>
    <t>Vzdělávání pedagogických pracovníků MŠ – DVPP v rozsahu 8 hodin - varianta e) Inkluze</t>
  </si>
  <si>
    <t>Vzdělávání pedagogických pracovníků ZŠ – DVPP v rozsahu 8 hodin - varianta e) Inkluze</t>
  </si>
  <si>
    <t>Vzdělávání pedagogických pracovníků ŠD/ŠK - DVPP v rozsahu 8 hodin - varianta e) Inkluze</t>
  </si>
  <si>
    <t>Vzdělávání pedagogických pracovníků SVČ – DVPP v rozsahu 8 hodin - varianta e) Inkluze</t>
  </si>
  <si>
    <t>Vzdělávání pedagogických pracovníků ZUŠ – DVPP v rozsahu 8 hodin - varianta e) Inkluze</t>
  </si>
  <si>
    <t xml:space="preserve">Tato tabulka není určena pro žadatele. Slouží pro potřeby administrativní kontroly MŠMT. </t>
  </si>
  <si>
    <t>Tato hodnota je pouze orientační. Do žádosti o podporu ji navyšte o počet kurzů DVPP (počet doložených osvědčení) plánovaných pro všechny subjekty.</t>
  </si>
  <si>
    <t>Vzdělávání pedagogického sboru ZŠ zaměřené na inkluzi – vzdělávací akce DVPP v rozsahu 8 hodin</t>
  </si>
  <si>
    <t>Vzdělávání pedagogického sboru SVČ zaměřené na inkluzi – vzdělávací akce DVPP v rozsahu 8 hodin</t>
  </si>
  <si>
    <t>Vzdělávání pedagogického sboru ZUŠ zaměřené na inkluzi – vzdělávací akce DVPP v rozsahu 8 hodin</t>
  </si>
  <si>
    <t>Celkem za ŠD i ŠK</t>
  </si>
  <si>
    <t>šablon</t>
  </si>
  <si>
    <t>Kč</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</si>
</sst>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quot;Kč&quot;"/>
  </numFmts>
  <fonts count="70"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indexed="8"/>
      <name val="Calibri"/>
      <family val="2"/>
      <charset val="238"/>
    </font>
    <font>
      <sz val="11"/>
      <color theme="1"/>
      <name val="Calibri"/>
      <family val="2"/>
      <scheme val="minor"/>
    </font>
    <font>
      <sz val="10"/>
      <name val="Arial"/>
      <family val="2"/>
      <charset val="238"/>
    </font>
    <font>
      <sz val="10"/>
      <name val="Arial CE"/>
      <family val="2"/>
      <charset val="238"/>
    </font>
    <font>
      <sz val="11"/>
      <color theme="1"/>
      <name val="Arial"/>
      <family val="2"/>
      <charset val="238"/>
    </font>
    <font>
      <u/>
      <sz val="11"/>
      <color theme="10"/>
      <name val="Calibri"/>
      <family val="2"/>
      <charset val="238"/>
      <scheme val="minor"/>
    </font>
    <font>
      <b/>
      <sz val="22"/>
      <color theme="0"/>
      <name val="Arial"/>
      <family val="2"/>
      <charset val="238"/>
    </font>
    <font>
      <sz val="10"/>
      <color theme="1"/>
      <name val="Segoe UI"/>
      <family val="2"/>
      <charset val="238"/>
    </font>
    <font>
      <b/>
      <sz val="10"/>
      <color theme="1"/>
      <name val="Segoe UI"/>
      <family val="2"/>
      <charset val="238"/>
    </font>
    <font>
      <sz val="9"/>
      <color theme="1"/>
      <name val="Segoe UI"/>
      <family val="2"/>
      <charset val="238"/>
    </font>
    <font>
      <b/>
      <sz val="9"/>
      <color theme="1"/>
      <name val="Segoe UI"/>
      <family val="2"/>
      <charset val="238"/>
    </font>
    <font>
      <b/>
      <sz val="14"/>
      <color theme="1"/>
      <name val="Segoe UI"/>
      <family val="2"/>
      <charset val="238"/>
    </font>
    <font>
      <b/>
      <sz val="14"/>
      <color rgb="FF003399"/>
      <name val="Segoe UI"/>
      <family val="2"/>
      <charset val="238"/>
    </font>
    <font>
      <b/>
      <sz val="10"/>
      <name val="Segoe UI"/>
      <family val="2"/>
      <charset val="238"/>
    </font>
    <font>
      <sz val="9"/>
      <name val="Segoe UI"/>
      <family val="2"/>
      <charset val="238"/>
    </font>
    <font>
      <b/>
      <sz val="18"/>
      <color theme="1"/>
      <name val="Segoe UI"/>
      <family val="2"/>
      <charset val="238"/>
    </font>
    <font>
      <sz val="10"/>
      <name val="Segoe UI"/>
      <family val="2"/>
      <charset val="238"/>
    </font>
    <font>
      <b/>
      <sz val="12"/>
      <color theme="1"/>
      <name val="Segoe UI"/>
      <family val="2"/>
      <charset val="238"/>
    </font>
    <font>
      <sz val="10"/>
      <color theme="4" tint="0.79998168889431442"/>
      <name val="Segoe UI"/>
      <family val="2"/>
      <charset val="238"/>
    </font>
    <font>
      <b/>
      <sz val="11"/>
      <color theme="1"/>
      <name val="Segoe UI"/>
      <family val="2"/>
      <charset val="238"/>
    </font>
    <font>
      <sz val="11"/>
      <color theme="1"/>
      <name val="Segoe UI"/>
      <family val="2"/>
      <charset val="238"/>
    </font>
    <font>
      <i/>
      <sz val="10"/>
      <color theme="1"/>
      <name val="Segoe UI"/>
      <family val="2"/>
      <charset val="238"/>
    </font>
    <font>
      <b/>
      <sz val="12"/>
      <name val="Segoe UI"/>
      <family val="2"/>
      <charset val="238"/>
    </font>
    <font>
      <sz val="12"/>
      <color theme="1"/>
      <name val="Segoe UI"/>
      <family val="2"/>
      <charset val="238"/>
    </font>
    <font>
      <b/>
      <i/>
      <sz val="10"/>
      <color theme="1"/>
      <name val="Segoe UI"/>
      <family val="2"/>
      <charset val="238"/>
    </font>
    <font>
      <b/>
      <sz val="16"/>
      <color theme="0"/>
      <name val="Segoe UI"/>
      <family val="2"/>
      <charset val="238"/>
    </font>
    <font>
      <b/>
      <sz val="28"/>
      <color theme="1"/>
      <name val="Segoe UI"/>
      <family val="2"/>
      <charset val="238"/>
    </font>
    <font>
      <i/>
      <sz val="10"/>
      <color theme="1"/>
      <name val="Segoe UI Light"/>
      <family val="2"/>
      <charset val="238"/>
    </font>
    <font>
      <i/>
      <sz val="10"/>
      <color rgb="FFFF0000"/>
      <name val="Segoe UI"/>
      <family val="2"/>
      <charset val="238"/>
    </font>
    <font>
      <sz val="9"/>
      <color rgb="FFFF0000"/>
      <name val="Segoe UI"/>
      <family val="2"/>
      <charset val="238"/>
    </font>
    <font>
      <sz val="10"/>
      <color rgb="FFFF0000"/>
      <name val="Segoe UI"/>
      <family val="2"/>
      <charset val="238"/>
    </font>
    <font>
      <sz val="12"/>
      <color rgb="FFFF0000"/>
      <name val="Segoe UI"/>
      <family val="2"/>
      <charset val="238"/>
    </font>
    <font>
      <sz val="11"/>
      <color rgb="FFFF0000"/>
      <name val="Segoe UI"/>
      <family val="2"/>
      <charset val="238"/>
    </font>
    <font>
      <b/>
      <sz val="10"/>
      <color rgb="FF7030A0"/>
      <name val="Segoe UI"/>
      <family val="2"/>
      <charset val="238"/>
    </font>
    <font>
      <b/>
      <sz val="18"/>
      <color theme="0"/>
      <name val="Segoe UI"/>
      <family val="2"/>
      <charset val="238"/>
    </font>
    <font>
      <b/>
      <sz val="10"/>
      <color theme="0"/>
      <name val="Segoe UI"/>
      <family val="2"/>
      <charset val="238"/>
    </font>
    <font>
      <b/>
      <sz val="14"/>
      <color theme="0"/>
      <name val="Segoe UI"/>
      <family val="2"/>
      <charset val="238"/>
    </font>
    <font>
      <b/>
      <sz val="11"/>
      <name val="Segoe UI"/>
      <family val="2"/>
      <charset val="238"/>
    </font>
    <font>
      <i/>
      <sz val="10"/>
      <color theme="3" tint="0.79998168889431442"/>
      <name val="Segoe UI"/>
      <family val="2"/>
      <charset val="238"/>
    </font>
    <font>
      <sz val="10"/>
      <color theme="3" tint="0.79998168889431442"/>
      <name val="Segoe UI"/>
      <family val="2"/>
      <charset val="238"/>
    </font>
    <font>
      <i/>
      <sz val="10"/>
      <color theme="2" tint="-9.9978637043366805E-2"/>
      <name val="Segoe UI"/>
      <family val="2"/>
      <charset val="238"/>
    </font>
    <font>
      <sz val="10"/>
      <color theme="2" tint="-9.9978637043366805E-2"/>
      <name val="Segoe UI"/>
      <family val="2"/>
      <charset val="238"/>
    </font>
    <font>
      <i/>
      <sz val="10"/>
      <color theme="5" tint="0.79998168889431442"/>
      <name val="Segoe UI"/>
      <family val="2"/>
      <charset val="238"/>
    </font>
    <font>
      <sz val="10"/>
      <color theme="5" tint="0.79998168889431442"/>
      <name val="Segoe UI"/>
      <family val="2"/>
      <charset val="238"/>
    </font>
    <font>
      <i/>
      <sz val="10"/>
      <color theme="8" tint="0.79998168889431442"/>
      <name val="Segoe UI"/>
      <family val="2"/>
      <charset val="238"/>
    </font>
    <font>
      <sz val="10"/>
      <color theme="8" tint="0.79998168889431442"/>
      <name val="Segoe UI"/>
      <family val="2"/>
      <charset val="238"/>
    </font>
    <font>
      <i/>
      <sz val="10"/>
      <color theme="9" tint="0.79998168889431442"/>
      <name val="Segoe UI"/>
      <family val="2"/>
      <charset val="238"/>
    </font>
    <font>
      <sz val="10"/>
      <color theme="9" tint="0.79998168889431442"/>
      <name val="Segoe UI"/>
      <family val="2"/>
      <charset val="238"/>
    </font>
    <font>
      <i/>
      <sz val="10"/>
      <color theme="7" tint="0.79998168889431442"/>
      <name val="Segoe UI"/>
      <family val="2"/>
      <charset val="238"/>
    </font>
    <font>
      <sz val="10"/>
      <color theme="7" tint="0.79998168889431442"/>
      <name val="Segoe UI"/>
      <family val="2"/>
      <charset val="238"/>
    </font>
    <font>
      <sz val="10"/>
      <color theme="0" tint="-0.249977111117893"/>
      <name val="Segoe UI"/>
      <family val="2"/>
      <charset val="238"/>
    </font>
    <font>
      <sz val="10"/>
      <color theme="0"/>
      <name val="Segoe UI"/>
      <family val="2"/>
      <charset val="238"/>
    </font>
  </fonts>
  <fills count="6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00B0F0"/>
        <bgColor indexed="64"/>
      </patternFill>
    </fill>
    <fill>
      <patternFill patternType="solid">
        <fgColor rgb="FFFFFF00"/>
        <bgColor indexed="64"/>
      </patternFill>
    </fill>
    <fill>
      <patternFill patternType="solid">
        <fgColor rgb="FF00B050"/>
        <bgColor indexed="64"/>
      </patternFill>
    </fill>
    <fill>
      <patternFill patternType="solid">
        <fgColor rgb="FFFF6699"/>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rgb="FFBD0D37"/>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AA700"/>
        <bgColor indexed="64"/>
      </patternFill>
    </fill>
    <fill>
      <patternFill patternType="solid">
        <fgColor rgb="FFFAB900"/>
        <bgColor indexed="64"/>
      </patternFill>
    </fill>
    <fill>
      <patternFill patternType="solid">
        <fgColor rgb="FFFFE18B"/>
        <bgColor indexed="64"/>
      </patternFill>
    </fill>
  </fills>
  <borders count="1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thin">
        <color indexed="64"/>
      </top>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ashed">
        <color theme="5" tint="-0.24994659260841701"/>
      </left>
      <right/>
      <top style="dashed">
        <color theme="5" tint="-0.24994659260841701"/>
      </top>
      <bottom style="dashed">
        <color theme="5" tint="-0.24994659260841701"/>
      </bottom>
      <diagonal/>
    </border>
    <border>
      <left/>
      <right/>
      <top style="dashed">
        <color theme="5" tint="-0.24994659260841701"/>
      </top>
      <bottom style="dashed">
        <color theme="5" tint="-0.24994659260841701"/>
      </bottom>
      <diagonal/>
    </border>
    <border>
      <left/>
      <right style="dashed">
        <color theme="5" tint="-0.24994659260841701"/>
      </right>
      <top style="dashed">
        <color theme="5" tint="-0.24994659260841701"/>
      </top>
      <bottom style="dashed">
        <color theme="5" tint="-0.24994659260841701"/>
      </bottom>
      <diagonal/>
    </border>
    <border>
      <left style="thin">
        <color indexed="64"/>
      </left>
      <right/>
      <top style="medium">
        <color indexed="64"/>
      </top>
      <bottom/>
      <diagonal/>
    </border>
    <border>
      <left style="double">
        <color indexed="64"/>
      </left>
      <right/>
      <top style="thin">
        <color indexed="64"/>
      </top>
      <bottom/>
      <diagonal/>
    </border>
    <border>
      <left style="double">
        <color indexed="64"/>
      </left>
      <right style="medium">
        <color indexed="64"/>
      </right>
      <top style="thin">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s>
  <cellStyleXfs count="5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9" fillId="0" borderId="0"/>
    <xf numFmtId="0" fontId="20" fillId="0" borderId="0"/>
    <xf numFmtId="0" fontId="20" fillId="0" borderId="0"/>
    <xf numFmtId="0" fontId="1" fillId="0" borderId="0"/>
    <xf numFmtId="0" fontId="21" fillId="0" borderId="0"/>
    <xf numFmtId="0" fontId="20" fillId="0" borderId="0"/>
    <xf numFmtId="0" fontId="1" fillId="0" borderId="0"/>
    <xf numFmtId="0" fontId="1" fillId="0" borderId="0"/>
    <xf numFmtId="0" fontId="23" fillId="0" borderId="0" applyNumberFormat="0" applyFill="0" applyBorder="0" applyAlignment="0" applyProtection="0"/>
    <xf numFmtId="0" fontId="2" fillId="0" borderId="0" applyNumberFormat="0" applyFill="0" applyBorder="0" applyAlignment="0" applyProtection="0"/>
  </cellStyleXfs>
  <cellXfs count="1147">
    <xf numFmtId="0" fontId="0" fillId="0" borderId="0" xfId="0"/>
    <xf numFmtId="0" fontId="25" fillId="34" borderId="0" xfId="0" applyFont="1" applyFill="1" applyBorder="1" applyAlignment="1" applyProtection="1">
      <alignment vertical="center"/>
      <protection hidden="1"/>
    </xf>
    <xf numFmtId="0" fontId="37" fillId="33" borderId="64" xfId="0" applyFont="1" applyFill="1" applyBorder="1" applyAlignment="1" applyProtection="1">
      <alignment horizontal="center" vertical="center"/>
      <protection hidden="1"/>
    </xf>
    <xf numFmtId="0" fontId="37" fillId="33" borderId="66" xfId="0" applyFont="1" applyFill="1" applyBorder="1" applyAlignment="1" applyProtection="1">
      <alignment horizontal="center" vertical="center"/>
      <protection hidden="1"/>
    </xf>
    <xf numFmtId="0" fontId="25" fillId="34" borderId="0" xfId="0" applyFont="1" applyFill="1" applyBorder="1" applyProtection="1">
      <protection hidden="1"/>
    </xf>
    <xf numFmtId="0" fontId="25" fillId="34" borderId="0" xfId="0" applyFont="1" applyFill="1" applyProtection="1">
      <protection hidden="1"/>
    </xf>
    <xf numFmtId="3" fontId="25" fillId="34" borderId="0" xfId="0" applyNumberFormat="1" applyFont="1" applyFill="1" applyProtection="1">
      <protection hidden="1"/>
    </xf>
    <xf numFmtId="0" fontId="25" fillId="34" borderId="0" xfId="0" applyFont="1" applyFill="1" applyAlignment="1" applyProtection="1">
      <alignment vertical="center"/>
      <protection hidden="1"/>
    </xf>
    <xf numFmtId="0" fontId="39" fillId="34" borderId="0" xfId="0" applyFont="1" applyFill="1" applyAlignment="1" applyProtection="1">
      <alignment horizontal="center" vertical="center"/>
      <protection hidden="1"/>
    </xf>
    <xf numFmtId="0" fontId="39" fillId="36" borderId="26" xfId="0" applyFont="1" applyFill="1" applyBorder="1" applyAlignment="1" applyProtection="1">
      <alignment horizontal="center" vertical="center"/>
      <protection hidden="1"/>
    </xf>
    <xf numFmtId="0" fontId="39" fillId="36" borderId="35" xfId="0" applyFont="1" applyFill="1" applyBorder="1" applyAlignment="1" applyProtection="1">
      <alignment horizontal="center" vertical="center"/>
      <protection hidden="1"/>
    </xf>
    <xf numFmtId="0" fontId="25" fillId="36" borderId="27" xfId="0" applyFont="1" applyFill="1" applyBorder="1" applyProtection="1">
      <protection hidden="1"/>
    </xf>
    <xf numFmtId="0" fontId="38" fillId="36" borderId="0" xfId="0" applyFont="1" applyFill="1" applyProtection="1">
      <protection hidden="1"/>
    </xf>
    <xf numFmtId="0" fontId="25" fillId="36" borderId="0" xfId="0" applyFont="1" applyFill="1" applyBorder="1" applyProtection="1">
      <protection hidden="1"/>
    </xf>
    <xf numFmtId="0" fontId="25" fillId="36" borderId="0" xfId="0" applyFont="1" applyFill="1" applyBorder="1" applyAlignment="1" applyProtection="1">
      <alignment vertical="center"/>
      <protection hidden="1"/>
    </xf>
    <xf numFmtId="0" fontId="34" fillId="36" borderId="0" xfId="0" applyFont="1" applyFill="1" applyBorder="1" applyAlignment="1" applyProtection="1">
      <alignment vertical="center"/>
      <protection hidden="1"/>
    </xf>
    <xf numFmtId="0" fontId="41" fillId="36" borderId="86" xfId="0" applyFont="1" applyFill="1" applyBorder="1" applyAlignment="1" applyProtection="1">
      <alignment horizontal="center" vertical="center"/>
      <protection hidden="1"/>
    </xf>
    <xf numFmtId="0" fontId="48" fillId="34" borderId="0" xfId="0" applyFont="1" applyFill="1" applyProtection="1">
      <protection hidden="1"/>
    </xf>
    <xf numFmtId="0" fontId="48" fillId="34" borderId="0" xfId="0" applyFont="1" applyFill="1" applyBorder="1" applyAlignment="1" applyProtection="1">
      <alignment vertical="center"/>
      <protection hidden="1"/>
    </xf>
    <xf numFmtId="0" fontId="34" fillId="38" borderId="0" xfId="0" applyFont="1" applyFill="1" applyBorder="1" applyAlignment="1" applyProtection="1">
      <alignment vertical="center"/>
      <protection hidden="1"/>
    </xf>
    <xf numFmtId="0" fontId="39" fillId="39" borderId="26" xfId="0" applyFont="1" applyFill="1" applyBorder="1" applyAlignment="1" applyProtection="1">
      <alignment horizontal="center" vertical="center"/>
      <protection hidden="1"/>
    </xf>
    <xf numFmtId="0" fontId="39" fillId="38" borderId="26" xfId="0" applyFont="1" applyFill="1" applyBorder="1" applyAlignment="1" applyProtection="1">
      <alignment horizontal="center" vertical="center"/>
      <protection hidden="1"/>
    </xf>
    <xf numFmtId="0" fontId="39" fillId="40" borderId="26" xfId="0" applyFont="1" applyFill="1" applyBorder="1" applyAlignment="1" applyProtection="1">
      <alignment horizontal="center" vertical="center"/>
      <protection hidden="1"/>
    </xf>
    <xf numFmtId="0" fontId="25" fillId="40" borderId="27" xfId="0" applyFont="1" applyFill="1" applyBorder="1" applyProtection="1">
      <protection hidden="1"/>
    </xf>
    <xf numFmtId="0" fontId="39" fillId="40" borderId="35" xfId="0" applyFont="1" applyFill="1" applyBorder="1" applyAlignment="1" applyProtection="1">
      <alignment horizontal="center" vertical="center"/>
      <protection hidden="1"/>
    </xf>
    <xf numFmtId="0" fontId="38" fillId="40" borderId="0" xfId="0" applyFont="1" applyFill="1" applyProtection="1">
      <protection hidden="1"/>
    </xf>
    <xf numFmtId="0" fontId="34" fillId="40" borderId="0" xfId="0" applyFont="1" applyFill="1" applyBorder="1" applyAlignment="1" applyProtection="1">
      <alignment vertical="center"/>
      <protection hidden="1"/>
    </xf>
    <xf numFmtId="0" fontId="25" fillId="40" borderId="0" xfId="0" applyFont="1" applyFill="1" applyBorder="1" applyAlignment="1" applyProtection="1">
      <alignment vertical="center"/>
      <protection hidden="1"/>
    </xf>
    <xf numFmtId="0" fontId="25" fillId="40" borderId="0" xfId="0" applyFont="1" applyFill="1" applyBorder="1" applyProtection="1">
      <protection hidden="1"/>
    </xf>
    <xf numFmtId="0" fontId="41" fillId="40" borderId="86" xfId="0" applyFont="1" applyFill="1" applyBorder="1" applyAlignment="1" applyProtection="1">
      <alignment horizontal="center" vertical="center"/>
      <protection hidden="1"/>
    </xf>
    <xf numFmtId="0" fontId="39" fillId="40" borderId="61" xfId="0" applyFont="1" applyFill="1" applyBorder="1" applyAlignment="1" applyProtection="1">
      <alignment horizontal="center" vertical="center"/>
      <protection hidden="1"/>
    </xf>
    <xf numFmtId="164" fontId="25" fillId="40" borderId="32" xfId="0" applyNumberFormat="1" applyFont="1" applyFill="1" applyBorder="1" applyAlignment="1" applyProtection="1">
      <alignment horizontal="center" vertical="center"/>
      <protection hidden="1"/>
    </xf>
    <xf numFmtId="0" fontId="39" fillId="40" borderId="39" xfId="0" applyFont="1" applyFill="1" applyBorder="1" applyAlignment="1" applyProtection="1">
      <alignment horizontal="center" vertical="center"/>
      <protection hidden="1"/>
    </xf>
    <xf numFmtId="0" fontId="25" fillId="40" borderId="20" xfId="0" applyFont="1" applyFill="1" applyBorder="1" applyAlignment="1" applyProtection="1">
      <alignment horizontal="left" vertical="center" wrapText="1"/>
      <protection hidden="1"/>
    </xf>
    <xf numFmtId="164" fontId="25" fillId="40" borderId="79" xfId="0" applyNumberFormat="1" applyFont="1" applyFill="1" applyBorder="1" applyAlignment="1" applyProtection="1">
      <alignment horizontal="center" vertical="center"/>
      <protection hidden="1"/>
    </xf>
    <xf numFmtId="0" fontId="39" fillId="40" borderId="38" xfId="0" applyFont="1" applyFill="1" applyBorder="1" applyAlignment="1" applyProtection="1">
      <alignment horizontal="center" vertical="center"/>
      <protection hidden="1"/>
    </xf>
    <xf numFmtId="164" fontId="25" fillId="40" borderId="37" xfId="0" applyNumberFormat="1" applyFont="1" applyFill="1" applyBorder="1" applyAlignment="1" applyProtection="1">
      <alignment horizontal="center" vertical="center"/>
      <protection hidden="1"/>
    </xf>
    <xf numFmtId="0" fontId="25" fillId="40" borderId="16" xfId="0" applyFont="1" applyFill="1" applyBorder="1" applyAlignment="1" applyProtection="1">
      <alignment horizontal="left" vertical="center" wrapText="1"/>
      <protection hidden="1"/>
    </xf>
    <xf numFmtId="164" fontId="25" fillId="40" borderId="45" xfId="0" applyNumberFormat="1" applyFont="1" applyFill="1" applyBorder="1" applyAlignment="1" applyProtection="1">
      <alignment horizontal="center" vertical="center"/>
      <protection hidden="1"/>
    </xf>
    <xf numFmtId="164" fontId="25" fillId="40" borderId="76" xfId="0" applyNumberFormat="1" applyFont="1" applyFill="1" applyBorder="1" applyAlignment="1" applyProtection="1">
      <alignment horizontal="center" vertical="center"/>
      <protection hidden="1"/>
    </xf>
    <xf numFmtId="164" fontId="25" fillId="40" borderId="46" xfId="0" applyNumberFormat="1" applyFont="1" applyFill="1" applyBorder="1" applyAlignment="1" applyProtection="1">
      <alignment horizontal="center" vertical="center"/>
      <protection hidden="1"/>
    </xf>
    <xf numFmtId="3" fontId="34" fillId="40" borderId="30" xfId="0" applyNumberFormat="1" applyFont="1" applyFill="1" applyBorder="1" applyAlignment="1" applyProtection="1">
      <alignment horizontal="center" vertical="center"/>
      <protection hidden="1"/>
    </xf>
    <xf numFmtId="4" fontId="34" fillId="40" borderId="31" xfId="0" applyNumberFormat="1" applyFont="1" applyFill="1" applyBorder="1" applyAlignment="1" applyProtection="1">
      <alignment horizontal="center" vertical="center"/>
      <protection hidden="1"/>
    </xf>
    <xf numFmtId="3" fontId="25" fillId="40" borderId="31" xfId="0" applyNumberFormat="1" applyFont="1" applyFill="1" applyBorder="1" applyAlignment="1" applyProtection="1">
      <alignment horizontal="center" vertical="center"/>
      <protection hidden="1"/>
    </xf>
    <xf numFmtId="3" fontId="25" fillId="40" borderId="102" xfId="0" applyNumberFormat="1" applyFont="1" applyFill="1" applyBorder="1" applyAlignment="1" applyProtection="1">
      <alignment horizontal="center" vertical="center"/>
      <protection hidden="1"/>
    </xf>
    <xf numFmtId="1" fontId="25" fillId="40" borderId="62" xfId="0" applyNumberFormat="1" applyFont="1" applyFill="1" applyBorder="1" applyAlignment="1" applyProtection="1">
      <alignment horizontal="center" vertical="center"/>
      <protection hidden="1"/>
    </xf>
    <xf numFmtId="4" fontId="25" fillId="40" borderId="59" xfId="0" applyNumberFormat="1" applyFont="1" applyFill="1" applyBorder="1" applyAlignment="1" applyProtection="1">
      <alignment horizontal="center" vertical="center"/>
      <protection hidden="1"/>
    </xf>
    <xf numFmtId="3" fontId="34" fillId="40" borderId="84" xfId="0" applyNumberFormat="1" applyFont="1" applyFill="1" applyBorder="1" applyAlignment="1" applyProtection="1">
      <alignment horizontal="center" vertical="center"/>
      <protection hidden="1"/>
    </xf>
    <xf numFmtId="4" fontId="34" fillId="40" borderId="78" xfId="0" applyNumberFormat="1" applyFont="1" applyFill="1" applyBorder="1" applyAlignment="1" applyProtection="1">
      <alignment horizontal="center" vertical="center"/>
      <protection hidden="1"/>
    </xf>
    <xf numFmtId="3" fontId="25" fillId="40" borderId="78" xfId="0" applyNumberFormat="1" applyFont="1" applyFill="1" applyBorder="1" applyAlignment="1" applyProtection="1">
      <alignment horizontal="center" vertical="center"/>
      <protection hidden="1"/>
    </xf>
    <xf numFmtId="3" fontId="25" fillId="40" borderId="97" xfId="0" applyNumberFormat="1" applyFont="1" applyFill="1" applyBorder="1" applyAlignment="1" applyProtection="1">
      <alignment horizontal="center" vertical="center"/>
      <protection hidden="1"/>
    </xf>
    <xf numFmtId="1" fontId="25" fillId="40" borderId="77" xfId="0" applyNumberFormat="1" applyFont="1" applyFill="1" applyBorder="1" applyAlignment="1" applyProtection="1">
      <alignment horizontal="center" vertical="center"/>
      <protection hidden="1"/>
    </xf>
    <xf numFmtId="4" fontId="25" fillId="40" borderId="15" xfId="0" applyNumberFormat="1" applyFont="1" applyFill="1" applyBorder="1" applyAlignment="1" applyProtection="1">
      <alignment horizontal="center" vertical="center"/>
      <protection hidden="1"/>
    </xf>
    <xf numFmtId="3" fontId="34" fillId="40" borderId="103" xfId="0" applyNumberFormat="1" applyFont="1" applyFill="1" applyBorder="1" applyAlignment="1" applyProtection="1">
      <alignment horizontal="center" vertical="center"/>
      <protection hidden="1"/>
    </xf>
    <xf numFmtId="4" fontId="34" fillId="40" borderId="11" xfId="0" applyNumberFormat="1" applyFont="1" applyFill="1" applyBorder="1" applyAlignment="1" applyProtection="1">
      <alignment horizontal="center" vertical="center"/>
      <protection hidden="1"/>
    </xf>
    <xf numFmtId="3" fontId="25" fillId="40" borderId="11" xfId="0" applyNumberFormat="1" applyFont="1" applyFill="1" applyBorder="1" applyAlignment="1" applyProtection="1">
      <alignment horizontal="center" vertical="center"/>
      <protection hidden="1"/>
    </xf>
    <xf numFmtId="3" fontId="25" fillId="40" borderId="98" xfId="0" applyNumberFormat="1" applyFont="1" applyFill="1" applyBorder="1" applyAlignment="1" applyProtection="1">
      <alignment horizontal="center" vertical="center"/>
      <protection hidden="1"/>
    </xf>
    <xf numFmtId="1" fontId="25" fillId="40" borderId="18" xfId="0" applyNumberFormat="1" applyFont="1" applyFill="1" applyBorder="1" applyAlignment="1" applyProtection="1">
      <alignment horizontal="center" vertical="center"/>
      <protection hidden="1"/>
    </xf>
    <xf numFmtId="4" fontId="25" fillId="40" borderId="12" xfId="0" applyNumberFormat="1" applyFont="1" applyFill="1" applyBorder="1" applyAlignment="1" applyProtection="1">
      <alignment horizontal="center" vertical="center"/>
      <protection hidden="1"/>
    </xf>
    <xf numFmtId="4" fontId="25" fillId="40" borderId="11" xfId="0" applyNumberFormat="1" applyFont="1" applyFill="1" applyBorder="1" applyAlignment="1" applyProtection="1">
      <alignment horizontal="center" vertical="center"/>
      <protection hidden="1"/>
    </xf>
    <xf numFmtId="3" fontId="48" fillId="35" borderId="43" xfId="0" applyNumberFormat="1" applyFont="1" applyFill="1" applyBorder="1" applyAlignment="1" applyProtection="1">
      <alignment horizontal="right" vertical="center"/>
      <protection hidden="1"/>
    </xf>
    <xf numFmtId="164" fontId="26" fillId="35" borderId="10" xfId="0" applyNumberFormat="1" applyFont="1" applyFill="1" applyBorder="1" applyAlignment="1" applyProtection="1">
      <alignment horizontal="center" vertical="center"/>
      <protection hidden="1"/>
    </xf>
    <xf numFmtId="3" fontId="48" fillId="41" borderId="43" xfId="0" applyNumberFormat="1" applyFont="1" applyFill="1" applyBorder="1" applyAlignment="1" applyProtection="1">
      <alignment horizontal="right" vertical="center"/>
      <protection hidden="1"/>
    </xf>
    <xf numFmtId="164" fontId="26" fillId="41" borderId="10" xfId="0" applyNumberFormat="1" applyFont="1" applyFill="1" applyBorder="1" applyAlignment="1" applyProtection="1">
      <alignment horizontal="center" vertical="center"/>
      <protection hidden="1"/>
    </xf>
    <xf numFmtId="0" fontId="27" fillId="41" borderId="82" xfId="0" applyFont="1" applyFill="1" applyBorder="1" applyAlignment="1" applyProtection="1">
      <alignment horizontal="center" vertical="center"/>
      <protection hidden="1"/>
    </xf>
    <xf numFmtId="0" fontId="27" fillId="41" borderId="14" xfId="0" applyFont="1" applyFill="1" applyBorder="1" applyAlignment="1" applyProtection="1">
      <alignment horizontal="center" vertical="center"/>
      <protection hidden="1"/>
    </xf>
    <xf numFmtId="0" fontId="27" fillId="41" borderId="101" xfId="0" applyFont="1" applyFill="1" applyBorder="1" applyAlignment="1" applyProtection="1">
      <alignment horizontal="center" vertical="center"/>
      <protection hidden="1"/>
    </xf>
    <xf numFmtId="0" fontId="27" fillId="41" borderId="18" xfId="0" applyFont="1" applyFill="1" applyBorder="1" applyAlignment="1" applyProtection="1">
      <alignment horizontal="center" vertical="center"/>
      <protection hidden="1"/>
    </xf>
    <xf numFmtId="0" fontId="27" fillId="41" borderId="11" xfId="0" applyFont="1" applyFill="1" applyBorder="1" applyAlignment="1" applyProtection="1">
      <alignment horizontal="center" vertical="center"/>
      <protection hidden="1"/>
    </xf>
    <xf numFmtId="0" fontId="27" fillId="41" borderId="98" xfId="0" applyFont="1" applyFill="1" applyBorder="1" applyAlignment="1" applyProtection="1">
      <alignment horizontal="center" vertical="center"/>
      <protection hidden="1"/>
    </xf>
    <xf numFmtId="0" fontId="27" fillId="41" borderId="104" xfId="0" applyFont="1" applyFill="1" applyBorder="1" applyAlignment="1" applyProtection="1">
      <alignment horizontal="center" vertical="center"/>
      <protection hidden="1"/>
    </xf>
    <xf numFmtId="0" fontId="27" fillId="41" borderId="51" xfId="0" applyFont="1" applyFill="1" applyBorder="1" applyAlignment="1" applyProtection="1">
      <alignment horizontal="center" vertical="center"/>
      <protection hidden="1"/>
    </xf>
    <xf numFmtId="0" fontId="27" fillId="41" borderId="105" xfId="0" applyFont="1" applyFill="1" applyBorder="1" applyAlignment="1" applyProtection="1">
      <alignment horizontal="center" vertical="center"/>
      <protection hidden="1"/>
    </xf>
    <xf numFmtId="0" fontId="27" fillId="41" borderId="50" xfId="0" applyFont="1" applyFill="1" applyBorder="1" applyAlignment="1" applyProtection="1">
      <alignment horizontal="center" vertical="center"/>
      <protection hidden="1"/>
    </xf>
    <xf numFmtId="0" fontId="27" fillId="41" borderId="22" xfId="0" applyFont="1" applyFill="1" applyBorder="1" applyAlignment="1" applyProtection="1">
      <alignment horizontal="center" vertical="center"/>
      <protection hidden="1"/>
    </xf>
    <xf numFmtId="0" fontId="35" fillId="41" borderId="21" xfId="0" applyFont="1" applyFill="1" applyBorder="1" applyAlignment="1" applyProtection="1">
      <alignment horizontal="left" vertical="center" indent="1"/>
      <protection hidden="1"/>
    </xf>
    <xf numFmtId="0" fontId="35" fillId="41" borderId="43" xfId="0" applyFont="1" applyFill="1" applyBorder="1" applyAlignment="1" applyProtection="1">
      <alignment horizontal="left" vertical="center" indent="1"/>
      <protection hidden="1"/>
    </xf>
    <xf numFmtId="3" fontId="48" fillId="41" borderId="23" xfId="0" applyNumberFormat="1" applyFont="1" applyFill="1" applyBorder="1" applyAlignment="1" applyProtection="1">
      <alignment horizontal="center" vertical="center"/>
      <protection hidden="1"/>
    </xf>
    <xf numFmtId="0" fontId="23" fillId="34" borderId="0" xfId="51" applyFill="1" applyBorder="1" applyProtection="1">
      <protection hidden="1"/>
    </xf>
    <xf numFmtId="0" fontId="25" fillId="38" borderId="27" xfId="0" applyFont="1" applyFill="1" applyBorder="1" applyProtection="1">
      <protection hidden="1"/>
    </xf>
    <xf numFmtId="0" fontId="39" fillId="38" borderId="35" xfId="0" applyFont="1" applyFill="1" applyBorder="1" applyAlignment="1" applyProtection="1">
      <alignment horizontal="center" vertical="center"/>
      <protection hidden="1"/>
    </xf>
    <xf numFmtId="0" fontId="38" fillId="38" borderId="0" xfId="0" applyFont="1" applyFill="1" applyProtection="1">
      <protection hidden="1"/>
    </xf>
    <xf numFmtId="0" fontId="25" fillId="38" borderId="0" xfId="0" applyFont="1" applyFill="1" applyBorder="1" applyAlignment="1" applyProtection="1">
      <alignment vertical="center"/>
      <protection hidden="1"/>
    </xf>
    <xf numFmtId="0" fontId="25" fillId="38" borderId="0" xfId="0" applyFont="1" applyFill="1" applyBorder="1" applyProtection="1">
      <protection hidden="1"/>
    </xf>
    <xf numFmtId="0" fontId="41" fillId="38" borderId="86" xfId="0" applyFont="1" applyFill="1" applyBorder="1" applyAlignment="1" applyProtection="1">
      <alignment horizontal="center" vertical="center"/>
      <protection hidden="1"/>
    </xf>
    <xf numFmtId="3" fontId="34" fillId="38" borderId="30" xfId="0" applyNumberFormat="1" applyFont="1" applyFill="1" applyBorder="1" applyAlignment="1" applyProtection="1">
      <alignment horizontal="center" vertical="center"/>
      <protection hidden="1"/>
    </xf>
    <xf numFmtId="4" fontId="34" fillId="38" borderId="31" xfId="0" applyNumberFormat="1" applyFont="1" applyFill="1" applyBorder="1" applyAlignment="1" applyProtection="1">
      <alignment horizontal="center" vertical="center"/>
      <protection hidden="1"/>
    </xf>
    <xf numFmtId="3" fontId="25" fillId="38" borderId="31" xfId="0" applyNumberFormat="1" applyFont="1" applyFill="1" applyBorder="1" applyAlignment="1" applyProtection="1">
      <alignment horizontal="center" vertical="center"/>
      <protection hidden="1"/>
    </xf>
    <xf numFmtId="3" fontId="25" fillId="38" borderId="102" xfId="0" applyNumberFormat="1" applyFont="1" applyFill="1" applyBorder="1" applyAlignment="1" applyProtection="1">
      <alignment horizontal="center" vertical="center"/>
      <protection hidden="1"/>
    </xf>
    <xf numFmtId="1" fontId="25" fillId="38" borderId="62" xfId="0" applyNumberFormat="1" applyFont="1" applyFill="1" applyBorder="1" applyAlignment="1" applyProtection="1">
      <alignment horizontal="center" vertical="center"/>
      <protection hidden="1"/>
    </xf>
    <xf numFmtId="4" fontId="25" fillId="38" borderId="59" xfId="0" applyNumberFormat="1" applyFont="1" applyFill="1" applyBorder="1" applyAlignment="1" applyProtection="1">
      <alignment horizontal="center" vertical="center"/>
      <protection hidden="1"/>
    </xf>
    <xf numFmtId="4" fontId="25" fillId="38" borderId="89" xfId="0" applyNumberFormat="1" applyFont="1" applyFill="1" applyBorder="1" applyAlignment="1" applyProtection="1">
      <alignment horizontal="center" vertical="center"/>
      <protection hidden="1"/>
    </xf>
    <xf numFmtId="3" fontId="34" fillId="38" borderId="84" xfId="0" applyNumberFormat="1" applyFont="1" applyFill="1" applyBorder="1" applyAlignment="1" applyProtection="1">
      <alignment horizontal="center" vertical="center"/>
      <protection hidden="1"/>
    </xf>
    <xf numFmtId="4" fontId="34" fillId="38" borderId="78" xfId="0" applyNumberFormat="1" applyFont="1" applyFill="1" applyBorder="1" applyAlignment="1" applyProtection="1">
      <alignment horizontal="center" vertical="center"/>
      <protection hidden="1"/>
    </xf>
    <xf numFmtId="3" fontId="25" fillId="38" borderId="78" xfId="0" applyNumberFormat="1" applyFont="1" applyFill="1" applyBorder="1" applyAlignment="1" applyProtection="1">
      <alignment horizontal="center" vertical="center"/>
      <protection hidden="1"/>
    </xf>
    <xf numFmtId="3" fontId="25" fillId="38" borderId="97" xfId="0" applyNumberFormat="1" applyFont="1" applyFill="1" applyBorder="1" applyAlignment="1" applyProtection="1">
      <alignment horizontal="center" vertical="center"/>
      <protection hidden="1"/>
    </xf>
    <xf numFmtId="1" fontId="25" fillId="38" borderId="77" xfId="0" applyNumberFormat="1" applyFont="1" applyFill="1" applyBorder="1" applyAlignment="1" applyProtection="1">
      <alignment horizontal="center" vertical="center"/>
      <protection hidden="1"/>
    </xf>
    <xf numFmtId="4" fontId="25" fillId="38" borderId="15" xfId="0" applyNumberFormat="1" applyFont="1" applyFill="1" applyBorder="1" applyAlignment="1" applyProtection="1">
      <alignment horizontal="center" vertical="center"/>
      <protection hidden="1"/>
    </xf>
    <xf numFmtId="4" fontId="25" fillId="38" borderId="90" xfId="0" applyNumberFormat="1" applyFont="1" applyFill="1" applyBorder="1" applyAlignment="1" applyProtection="1">
      <alignment horizontal="center" vertical="center"/>
      <protection hidden="1"/>
    </xf>
    <xf numFmtId="3" fontId="34" fillId="38" borderId="103" xfId="0" applyNumberFormat="1" applyFont="1" applyFill="1" applyBorder="1" applyAlignment="1" applyProtection="1">
      <alignment horizontal="center" vertical="center"/>
      <protection hidden="1"/>
    </xf>
    <xf numFmtId="4" fontId="34" fillId="38" borderId="11" xfId="0" applyNumberFormat="1" applyFont="1" applyFill="1" applyBorder="1" applyAlignment="1" applyProtection="1">
      <alignment horizontal="center" vertical="center"/>
      <protection hidden="1"/>
    </xf>
    <xf numFmtId="3" fontId="25" fillId="38" borderId="11" xfId="0" applyNumberFormat="1" applyFont="1" applyFill="1" applyBorder="1" applyAlignment="1" applyProtection="1">
      <alignment horizontal="center" vertical="center"/>
      <protection hidden="1"/>
    </xf>
    <xf numFmtId="3" fontId="25" fillId="38" borderId="98" xfId="0" applyNumberFormat="1" applyFont="1" applyFill="1" applyBorder="1" applyAlignment="1" applyProtection="1">
      <alignment horizontal="center" vertical="center"/>
      <protection hidden="1"/>
    </xf>
    <xf numFmtId="1" fontId="25" fillId="38" borderId="18" xfId="0" applyNumberFormat="1" applyFont="1" applyFill="1" applyBorder="1" applyAlignment="1" applyProtection="1">
      <alignment horizontal="center" vertical="center"/>
      <protection hidden="1"/>
    </xf>
    <xf numFmtId="4" fontId="25" fillId="38" borderId="12" xfId="0" applyNumberFormat="1" applyFont="1" applyFill="1" applyBorder="1" applyAlignment="1" applyProtection="1">
      <alignment horizontal="center" vertical="center"/>
      <protection hidden="1"/>
    </xf>
    <xf numFmtId="4" fontId="25" fillId="38" borderId="86" xfId="0" applyNumberFormat="1" applyFont="1" applyFill="1" applyBorder="1" applyAlignment="1" applyProtection="1">
      <alignment horizontal="center" vertical="center"/>
      <protection hidden="1"/>
    </xf>
    <xf numFmtId="4" fontId="25" fillId="38" borderId="11" xfId="0" applyNumberFormat="1" applyFont="1" applyFill="1" applyBorder="1" applyAlignment="1" applyProtection="1">
      <alignment horizontal="center" vertical="center"/>
      <protection hidden="1"/>
    </xf>
    <xf numFmtId="3" fontId="25" fillId="38" borderId="103" xfId="0" applyNumberFormat="1" applyFont="1" applyFill="1" applyBorder="1" applyAlignment="1" applyProtection="1">
      <alignment horizontal="center" vertical="center"/>
      <protection hidden="1"/>
    </xf>
    <xf numFmtId="3" fontId="34" fillId="38" borderId="98" xfId="0" applyNumberFormat="1" applyFont="1" applyFill="1" applyBorder="1" applyAlignment="1" applyProtection="1">
      <alignment horizontal="center" vertical="center"/>
      <protection hidden="1"/>
    </xf>
    <xf numFmtId="164" fontId="25" fillId="38" borderId="45" xfId="0" applyNumberFormat="1" applyFont="1" applyFill="1" applyBorder="1" applyAlignment="1" applyProtection="1">
      <alignment horizontal="center" vertical="center"/>
      <protection hidden="1"/>
    </xf>
    <xf numFmtId="164" fontId="25" fillId="38" borderId="76" xfId="0" applyNumberFormat="1" applyFont="1" applyFill="1" applyBorder="1" applyAlignment="1" applyProtection="1">
      <alignment horizontal="center" vertical="center"/>
      <protection hidden="1"/>
    </xf>
    <xf numFmtId="164" fontId="25" fillId="38" borderId="46" xfId="0" applyNumberFormat="1" applyFont="1" applyFill="1" applyBorder="1" applyAlignment="1" applyProtection="1">
      <alignment horizontal="center" vertical="center"/>
      <protection hidden="1"/>
    </xf>
    <xf numFmtId="0" fontId="39" fillId="38" borderId="61" xfId="0" applyFont="1" applyFill="1" applyBorder="1" applyAlignment="1" applyProtection="1">
      <alignment horizontal="center" vertical="center"/>
      <protection hidden="1"/>
    </xf>
    <xf numFmtId="164" fontId="25" fillId="38" borderId="32" xfId="0" applyNumberFormat="1" applyFont="1" applyFill="1" applyBorder="1" applyAlignment="1" applyProtection="1">
      <alignment horizontal="center" vertical="center"/>
      <protection hidden="1"/>
    </xf>
    <xf numFmtId="0" fontId="39" fillId="38" borderId="39" xfId="0" applyFont="1" applyFill="1" applyBorder="1" applyAlignment="1" applyProtection="1">
      <alignment horizontal="center" vertical="center"/>
      <protection hidden="1"/>
    </xf>
    <xf numFmtId="0" fontId="25" fillId="38" borderId="20" xfId="0" applyFont="1" applyFill="1" applyBorder="1" applyAlignment="1" applyProtection="1">
      <alignment horizontal="left" vertical="center" wrapText="1"/>
      <protection hidden="1"/>
    </xf>
    <xf numFmtId="0" fontId="25" fillId="38" borderId="38" xfId="0" applyFont="1" applyFill="1" applyBorder="1" applyAlignment="1" applyProtection="1">
      <alignment horizontal="left" vertical="center"/>
      <protection hidden="1"/>
    </xf>
    <xf numFmtId="0" fontId="25" fillId="38" borderId="16" xfId="0" applyFont="1" applyFill="1" applyBorder="1" applyAlignment="1" applyProtection="1">
      <alignment horizontal="left" vertical="center"/>
      <protection hidden="1"/>
    </xf>
    <xf numFmtId="0" fontId="25" fillId="38" borderId="13" xfId="0" applyFont="1" applyFill="1" applyBorder="1" applyAlignment="1" applyProtection="1">
      <alignment horizontal="left" vertical="center"/>
      <protection hidden="1"/>
    </xf>
    <xf numFmtId="164" fontId="25" fillId="38" borderId="79" xfId="0" applyNumberFormat="1" applyFont="1" applyFill="1" applyBorder="1" applyAlignment="1" applyProtection="1">
      <alignment horizontal="center" vertical="center"/>
      <protection hidden="1"/>
    </xf>
    <xf numFmtId="0" fontId="39" fillId="38" borderId="38" xfId="0" applyFont="1" applyFill="1" applyBorder="1" applyAlignment="1" applyProtection="1">
      <alignment horizontal="center" vertical="center"/>
      <protection hidden="1"/>
    </xf>
    <xf numFmtId="164" fontId="25" fillId="38" borderId="37" xfId="0" applyNumberFormat="1" applyFont="1" applyFill="1" applyBorder="1" applyAlignment="1" applyProtection="1">
      <alignment horizontal="center" vertical="center"/>
      <protection hidden="1"/>
    </xf>
    <xf numFmtId="0" fontId="25" fillId="38" borderId="16" xfId="0" applyFont="1" applyFill="1" applyBorder="1" applyAlignment="1" applyProtection="1">
      <alignment vertical="center"/>
      <protection hidden="1"/>
    </xf>
    <xf numFmtId="0" fontId="27" fillId="35" borderId="82" xfId="0" applyFont="1" applyFill="1" applyBorder="1" applyAlignment="1" applyProtection="1">
      <alignment horizontal="center" vertical="center"/>
      <protection hidden="1"/>
    </xf>
    <xf numFmtId="0" fontId="27" fillId="35" borderId="14" xfId="0" applyFont="1" applyFill="1" applyBorder="1" applyAlignment="1" applyProtection="1">
      <alignment horizontal="center" vertical="center"/>
      <protection hidden="1"/>
    </xf>
    <xf numFmtId="0" fontId="27" fillId="35" borderId="101" xfId="0" applyFont="1" applyFill="1" applyBorder="1" applyAlignment="1" applyProtection="1">
      <alignment horizontal="center" vertical="center"/>
      <protection hidden="1"/>
    </xf>
    <xf numFmtId="0" fontId="27" fillId="35" borderId="18" xfId="0" applyFont="1" applyFill="1" applyBorder="1" applyAlignment="1" applyProtection="1">
      <alignment horizontal="center" vertical="center"/>
      <protection hidden="1"/>
    </xf>
    <xf numFmtId="0" fontId="27" fillId="35" borderId="11" xfId="0" applyFont="1" applyFill="1" applyBorder="1" applyAlignment="1" applyProtection="1">
      <alignment horizontal="center" vertical="center"/>
      <protection hidden="1"/>
    </xf>
    <xf numFmtId="0" fontId="27" fillId="35" borderId="98" xfId="0" applyFont="1" applyFill="1" applyBorder="1" applyAlignment="1" applyProtection="1">
      <alignment horizontal="center" vertical="center"/>
      <protection hidden="1"/>
    </xf>
    <xf numFmtId="0" fontId="27" fillId="35" borderId="87" xfId="0" applyFont="1" applyFill="1" applyBorder="1" applyAlignment="1" applyProtection="1">
      <alignment horizontal="center" vertical="center"/>
      <protection hidden="1"/>
    </xf>
    <xf numFmtId="0" fontId="35" fillId="35" borderId="21" xfId="0" applyFont="1" applyFill="1" applyBorder="1" applyAlignment="1" applyProtection="1">
      <alignment horizontal="left" vertical="center" indent="1"/>
      <protection hidden="1"/>
    </xf>
    <xf numFmtId="0" fontId="35" fillId="35" borderId="43" xfId="0" applyFont="1" applyFill="1" applyBorder="1" applyAlignment="1" applyProtection="1">
      <alignment horizontal="left" vertical="center" indent="1"/>
      <protection hidden="1"/>
    </xf>
    <xf numFmtId="3" fontId="48" fillId="35" borderId="23" xfId="0" applyNumberFormat="1" applyFont="1" applyFill="1" applyBorder="1" applyAlignment="1" applyProtection="1">
      <alignment horizontal="center" vertical="center"/>
      <protection hidden="1"/>
    </xf>
    <xf numFmtId="0" fontId="27" fillId="35" borderId="104" xfId="0" applyFont="1" applyFill="1" applyBorder="1" applyAlignment="1" applyProtection="1">
      <alignment horizontal="center" vertical="center"/>
      <protection hidden="1"/>
    </xf>
    <xf numFmtId="0" fontId="27" fillId="35" borderId="51" xfId="0" applyFont="1" applyFill="1" applyBorder="1" applyAlignment="1" applyProtection="1">
      <alignment horizontal="center" vertical="center"/>
      <protection hidden="1"/>
    </xf>
    <xf numFmtId="0" fontId="27" fillId="35" borderId="105" xfId="0" applyFont="1" applyFill="1" applyBorder="1" applyAlignment="1" applyProtection="1">
      <alignment horizontal="center" vertical="center"/>
      <protection hidden="1"/>
    </xf>
    <xf numFmtId="0" fontId="27" fillId="35" borderId="50" xfId="0" applyFont="1" applyFill="1" applyBorder="1" applyAlignment="1" applyProtection="1">
      <alignment horizontal="center" vertical="center"/>
      <protection hidden="1"/>
    </xf>
    <xf numFmtId="0" fontId="27" fillId="35" borderId="22" xfId="0" applyFont="1" applyFill="1" applyBorder="1" applyAlignment="1" applyProtection="1">
      <alignment horizontal="center" vertical="center"/>
      <protection hidden="1"/>
    </xf>
    <xf numFmtId="0" fontId="27" fillId="35" borderId="88" xfId="0" applyFont="1" applyFill="1" applyBorder="1" applyAlignment="1" applyProtection="1">
      <alignment horizontal="center" vertical="center"/>
      <protection hidden="1"/>
    </xf>
    <xf numFmtId="0" fontId="39" fillId="42" borderId="26" xfId="0" applyFont="1" applyFill="1" applyBorder="1" applyAlignment="1" applyProtection="1">
      <alignment horizontal="center" vertical="center"/>
      <protection hidden="1"/>
    </xf>
    <xf numFmtId="0" fontId="25" fillId="42" borderId="27" xfId="0" applyFont="1" applyFill="1" applyBorder="1" applyProtection="1">
      <protection hidden="1"/>
    </xf>
    <xf numFmtId="0" fontId="39" fillId="43" borderId="26" xfId="0" applyFont="1" applyFill="1" applyBorder="1" applyAlignment="1" applyProtection="1">
      <alignment horizontal="center" vertical="center"/>
      <protection hidden="1"/>
    </xf>
    <xf numFmtId="0" fontId="25" fillId="43" borderId="27" xfId="0" applyFont="1" applyFill="1" applyBorder="1" applyProtection="1">
      <protection hidden="1"/>
    </xf>
    <xf numFmtId="0" fontId="25" fillId="39" borderId="27" xfId="0" applyFont="1" applyFill="1" applyBorder="1" applyProtection="1">
      <protection hidden="1"/>
    </xf>
    <xf numFmtId="3" fontId="48" fillId="36" borderId="0" xfId="0" applyNumberFormat="1" applyFont="1" applyFill="1" applyBorder="1" applyAlignment="1" applyProtection="1">
      <alignment vertical="center"/>
      <protection hidden="1"/>
    </xf>
    <xf numFmtId="0" fontId="48" fillId="36" borderId="0" xfId="0" applyFont="1" applyFill="1" applyAlignment="1" applyProtection="1">
      <alignment horizontal="center" vertical="center"/>
      <protection hidden="1"/>
    </xf>
    <xf numFmtId="0" fontId="49" fillId="36" borderId="0" xfId="0" applyFont="1" applyFill="1" applyBorder="1" applyAlignment="1" applyProtection="1">
      <alignment horizontal="center" vertical="center"/>
      <protection hidden="1"/>
    </xf>
    <xf numFmtId="3" fontId="34" fillId="36" borderId="30" xfId="0" applyNumberFormat="1" applyFont="1" applyFill="1" applyBorder="1" applyAlignment="1" applyProtection="1">
      <alignment horizontal="center" vertical="center"/>
      <protection hidden="1"/>
    </xf>
    <xf numFmtId="4" fontId="34" fillId="36" borderId="31" xfId="0" applyNumberFormat="1" applyFont="1" applyFill="1" applyBorder="1" applyAlignment="1" applyProtection="1">
      <alignment horizontal="center" vertical="center"/>
      <protection hidden="1"/>
    </xf>
    <xf numFmtId="3" fontId="25" fillId="36" borderId="31" xfId="0" applyNumberFormat="1" applyFont="1" applyFill="1" applyBorder="1" applyAlignment="1" applyProtection="1">
      <alignment horizontal="center" vertical="center"/>
      <protection hidden="1"/>
    </xf>
    <xf numFmtId="3" fontId="25" fillId="36" borderId="102" xfId="0" applyNumberFormat="1" applyFont="1" applyFill="1" applyBorder="1" applyAlignment="1" applyProtection="1">
      <alignment horizontal="center" vertical="center"/>
      <protection hidden="1"/>
    </xf>
    <xf numFmtId="1" fontId="25" fillId="36" borderId="62" xfId="0" applyNumberFormat="1" applyFont="1" applyFill="1" applyBorder="1" applyAlignment="1" applyProtection="1">
      <alignment horizontal="center" vertical="center"/>
      <protection hidden="1"/>
    </xf>
    <xf numFmtId="4" fontId="25" fillId="36" borderId="59" xfId="0" applyNumberFormat="1" applyFont="1" applyFill="1" applyBorder="1" applyAlignment="1" applyProtection="1">
      <alignment horizontal="center" vertical="center"/>
      <protection hidden="1"/>
    </xf>
    <xf numFmtId="4" fontId="25" fillId="36" borderId="89" xfId="0" applyNumberFormat="1" applyFont="1" applyFill="1" applyBorder="1" applyAlignment="1" applyProtection="1">
      <alignment horizontal="center" vertical="center"/>
      <protection hidden="1"/>
    </xf>
    <xf numFmtId="3" fontId="34" fillId="36" borderId="84" xfId="0" applyNumberFormat="1" applyFont="1" applyFill="1" applyBorder="1" applyAlignment="1" applyProtection="1">
      <alignment horizontal="center" vertical="center"/>
      <protection hidden="1"/>
    </xf>
    <xf numFmtId="4" fontId="34" fillId="36" borderId="78" xfId="0" applyNumberFormat="1" applyFont="1" applyFill="1" applyBorder="1" applyAlignment="1" applyProtection="1">
      <alignment horizontal="center" vertical="center"/>
      <protection hidden="1"/>
    </xf>
    <xf numFmtId="3" fontId="25" fillId="36" borderId="78" xfId="0" applyNumberFormat="1" applyFont="1" applyFill="1" applyBorder="1" applyAlignment="1" applyProtection="1">
      <alignment horizontal="center" vertical="center"/>
      <protection hidden="1"/>
    </xf>
    <xf numFmtId="3" fontId="25" fillId="36" borderId="97" xfId="0" applyNumberFormat="1" applyFont="1" applyFill="1" applyBorder="1" applyAlignment="1" applyProtection="1">
      <alignment horizontal="center" vertical="center"/>
      <protection hidden="1"/>
    </xf>
    <xf numFmtId="1" fontId="25" fillId="36" borderId="77" xfId="0" applyNumberFormat="1" applyFont="1" applyFill="1" applyBorder="1" applyAlignment="1" applyProtection="1">
      <alignment horizontal="center" vertical="center"/>
      <protection hidden="1"/>
    </xf>
    <xf numFmtId="4" fontId="25" fillId="36" borderId="15" xfId="0" applyNumberFormat="1" applyFont="1" applyFill="1" applyBorder="1" applyAlignment="1" applyProtection="1">
      <alignment horizontal="center" vertical="center"/>
      <protection hidden="1"/>
    </xf>
    <xf numFmtId="4" fontId="25" fillId="36" borderId="90" xfId="0" applyNumberFormat="1" applyFont="1" applyFill="1" applyBorder="1" applyAlignment="1" applyProtection="1">
      <alignment horizontal="center" vertical="center"/>
      <protection hidden="1"/>
    </xf>
    <xf numFmtId="3" fontId="34" fillId="36" borderId="103" xfId="0" applyNumberFormat="1" applyFont="1" applyFill="1" applyBorder="1" applyAlignment="1" applyProtection="1">
      <alignment horizontal="center" vertical="center"/>
      <protection hidden="1"/>
    </xf>
    <xf numFmtId="4" fontId="34" fillId="36" borderId="11" xfId="0" applyNumberFormat="1" applyFont="1" applyFill="1" applyBorder="1" applyAlignment="1" applyProtection="1">
      <alignment horizontal="center" vertical="center"/>
      <protection hidden="1"/>
    </xf>
    <xf numFmtId="3" fontId="25" fillId="36" borderId="11" xfId="0" applyNumberFormat="1" applyFont="1" applyFill="1" applyBorder="1" applyAlignment="1" applyProtection="1">
      <alignment horizontal="center" vertical="center"/>
      <protection hidden="1"/>
    </xf>
    <xf numFmtId="3" fontId="25" fillId="36" borderId="98" xfId="0" applyNumberFormat="1" applyFont="1" applyFill="1" applyBorder="1" applyAlignment="1" applyProtection="1">
      <alignment horizontal="center" vertical="center"/>
      <protection hidden="1"/>
    </xf>
    <xf numFmtId="1" fontId="25" fillId="36" borderId="18" xfId="0" applyNumberFormat="1" applyFont="1" applyFill="1" applyBorder="1" applyAlignment="1" applyProtection="1">
      <alignment horizontal="center" vertical="center"/>
      <protection hidden="1"/>
    </xf>
    <xf numFmtId="4" fontId="25" fillId="36" borderId="12" xfId="0" applyNumberFormat="1" applyFont="1" applyFill="1" applyBorder="1" applyAlignment="1" applyProtection="1">
      <alignment horizontal="center" vertical="center"/>
      <protection hidden="1"/>
    </xf>
    <xf numFmtId="4" fontId="25" fillId="36" borderId="11" xfId="0" applyNumberFormat="1" applyFont="1" applyFill="1" applyBorder="1" applyAlignment="1" applyProtection="1">
      <alignment horizontal="center" vertical="center"/>
      <protection hidden="1"/>
    </xf>
    <xf numFmtId="164" fontId="25" fillId="36" borderId="45" xfId="0" applyNumberFormat="1" applyFont="1" applyFill="1" applyBorder="1" applyAlignment="1" applyProtection="1">
      <alignment horizontal="center" vertical="center"/>
      <protection hidden="1"/>
    </xf>
    <xf numFmtId="164" fontId="25" fillId="36" borderId="76" xfId="0" applyNumberFormat="1" applyFont="1" applyFill="1" applyBorder="1" applyAlignment="1" applyProtection="1">
      <alignment horizontal="center" vertical="center"/>
      <protection hidden="1"/>
    </xf>
    <xf numFmtId="164" fontId="25" fillId="36" borderId="46" xfId="0" applyNumberFormat="1" applyFont="1" applyFill="1" applyBorder="1" applyAlignment="1" applyProtection="1">
      <alignment horizontal="center" vertical="center"/>
      <protection hidden="1"/>
    </xf>
    <xf numFmtId="0" fontId="39" fillId="36" borderId="61" xfId="0" applyFont="1" applyFill="1" applyBorder="1" applyAlignment="1" applyProtection="1">
      <alignment horizontal="center" vertical="center"/>
      <protection hidden="1"/>
    </xf>
    <xf numFmtId="164" fontId="25" fillId="36" borderId="32" xfId="0" applyNumberFormat="1" applyFont="1" applyFill="1" applyBorder="1" applyAlignment="1" applyProtection="1">
      <alignment horizontal="center" vertical="center"/>
      <protection hidden="1"/>
    </xf>
    <xf numFmtId="0" fontId="39" fillId="36" borderId="39" xfId="0" applyFont="1" applyFill="1" applyBorder="1" applyAlignment="1" applyProtection="1">
      <alignment horizontal="center" vertical="center"/>
      <protection hidden="1"/>
    </xf>
    <xf numFmtId="0" fontId="25" fillId="36" borderId="20" xfId="0" applyFont="1" applyFill="1" applyBorder="1" applyAlignment="1" applyProtection="1">
      <alignment horizontal="left" vertical="center" wrapText="1"/>
      <protection hidden="1"/>
    </xf>
    <xf numFmtId="0" fontId="25" fillId="36" borderId="38" xfId="0" applyFont="1" applyFill="1" applyBorder="1" applyAlignment="1" applyProtection="1">
      <alignment horizontal="left" vertical="center"/>
      <protection hidden="1"/>
    </xf>
    <xf numFmtId="0" fontId="25" fillId="36" borderId="16" xfId="0" applyFont="1" applyFill="1" applyBorder="1" applyAlignment="1" applyProtection="1">
      <alignment horizontal="left" vertical="center"/>
      <protection hidden="1"/>
    </xf>
    <xf numFmtId="0" fontId="25" fillId="36" borderId="13" xfId="0" applyFont="1" applyFill="1" applyBorder="1" applyAlignment="1" applyProtection="1">
      <alignment horizontal="left" vertical="center"/>
      <protection hidden="1"/>
    </xf>
    <xf numFmtId="164" fontId="25" fillId="36" borderId="79" xfId="0" applyNumberFormat="1" applyFont="1" applyFill="1" applyBorder="1" applyAlignment="1" applyProtection="1">
      <alignment horizontal="center" vertical="center"/>
      <protection hidden="1"/>
    </xf>
    <xf numFmtId="0" fontId="39" fillId="36" borderId="38" xfId="0" applyFont="1" applyFill="1" applyBorder="1" applyAlignment="1" applyProtection="1">
      <alignment horizontal="center" vertical="center"/>
      <protection hidden="1"/>
    </xf>
    <xf numFmtId="164" fontId="25" fillId="36" borderId="37" xfId="0" applyNumberFormat="1" applyFont="1" applyFill="1" applyBorder="1" applyAlignment="1" applyProtection="1">
      <alignment horizontal="center" vertical="center"/>
      <protection hidden="1"/>
    </xf>
    <xf numFmtId="0" fontId="35" fillId="44" borderId="21" xfId="0" applyFont="1" applyFill="1" applyBorder="1" applyAlignment="1" applyProtection="1">
      <alignment horizontal="left" vertical="center" indent="1"/>
      <protection hidden="1"/>
    </xf>
    <xf numFmtId="0" fontId="35" fillId="44" borderId="43" xfId="0" applyFont="1" applyFill="1" applyBorder="1" applyAlignment="1" applyProtection="1">
      <alignment horizontal="left" vertical="center" indent="1"/>
      <protection hidden="1"/>
    </xf>
    <xf numFmtId="3" fontId="48" fillId="44" borderId="23" xfId="0" applyNumberFormat="1" applyFont="1" applyFill="1" applyBorder="1" applyAlignment="1" applyProtection="1">
      <alignment horizontal="center" vertical="center"/>
      <protection hidden="1"/>
    </xf>
    <xf numFmtId="164" fontId="26" fillId="44" borderId="10" xfId="0" applyNumberFormat="1" applyFont="1" applyFill="1" applyBorder="1" applyAlignment="1" applyProtection="1">
      <alignment horizontal="center" vertical="center"/>
      <protection hidden="1"/>
    </xf>
    <xf numFmtId="0" fontId="35" fillId="45" borderId="21" xfId="0" applyFont="1" applyFill="1" applyBorder="1" applyAlignment="1" applyProtection="1">
      <alignment horizontal="left" vertical="center" indent="1"/>
      <protection hidden="1"/>
    </xf>
    <xf numFmtId="0" fontId="35" fillId="45" borderId="43" xfId="0" applyFont="1" applyFill="1" applyBorder="1" applyAlignment="1" applyProtection="1">
      <alignment horizontal="left" vertical="center" indent="1"/>
      <protection hidden="1"/>
    </xf>
    <xf numFmtId="3" fontId="48" fillId="45" borderId="23" xfId="0" applyNumberFormat="1" applyFont="1" applyFill="1" applyBorder="1" applyAlignment="1" applyProtection="1">
      <alignment horizontal="center" vertical="center"/>
      <protection hidden="1"/>
    </xf>
    <xf numFmtId="164" fontId="26" fillId="45" borderId="10" xfId="0" applyNumberFormat="1" applyFont="1" applyFill="1" applyBorder="1" applyAlignment="1" applyProtection="1">
      <alignment horizontal="center" vertical="center"/>
      <protection hidden="1"/>
    </xf>
    <xf numFmtId="0" fontId="27" fillId="45" borderId="104" xfId="0" applyFont="1" applyFill="1" applyBorder="1" applyAlignment="1" applyProtection="1">
      <alignment horizontal="center" vertical="center"/>
      <protection hidden="1"/>
    </xf>
    <xf numFmtId="0" fontId="27" fillId="45" borderId="51" xfId="0" applyFont="1" applyFill="1" applyBorder="1" applyAlignment="1" applyProtection="1">
      <alignment horizontal="center" vertical="center"/>
      <protection hidden="1"/>
    </xf>
    <xf numFmtId="0" fontId="27" fillId="45" borderId="105" xfId="0" applyFont="1" applyFill="1" applyBorder="1" applyAlignment="1" applyProtection="1">
      <alignment horizontal="center" vertical="center"/>
      <protection hidden="1"/>
    </xf>
    <xf numFmtId="0" fontId="27" fillId="45" borderId="50" xfId="0" applyFont="1" applyFill="1" applyBorder="1" applyAlignment="1" applyProtection="1">
      <alignment horizontal="center" vertical="center"/>
      <protection hidden="1"/>
    </xf>
    <xf numFmtId="0" fontId="27" fillId="45" borderId="22" xfId="0" applyFont="1" applyFill="1" applyBorder="1" applyAlignment="1" applyProtection="1">
      <alignment horizontal="center" vertical="center"/>
      <protection hidden="1"/>
    </xf>
    <xf numFmtId="0" fontId="27" fillId="45" borderId="88" xfId="0" applyFont="1" applyFill="1" applyBorder="1" applyAlignment="1" applyProtection="1">
      <alignment horizontal="center" vertical="center"/>
      <protection hidden="1"/>
    </xf>
    <xf numFmtId="3" fontId="48" fillId="45" borderId="43" xfId="0" applyNumberFormat="1" applyFont="1" applyFill="1" applyBorder="1" applyAlignment="1" applyProtection="1">
      <alignment horizontal="right" vertical="center"/>
      <protection hidden="1"/>
    </xf>
    <xf numFmtId="0" fontId="27" fillId="45" borderId="82" xfId="0" applyFont="1" applyFill="1" applyBorder="1" applyAlignment="1" applyProtection="1">
      <alignment horizontal="center" vertical="center"/>
      <protection hidden="1"/>
    </xf>
    <xf numFmtId="0" fontId="27" fillId="45" borderId="14" xfId="0" applyFont="1" applyFill="1" applyBorder="1" applyAlignment="1" applyProtection="1">
      <alignment horizontal="center" vertical="center"/>
      <protection hidden="1"/>
    </xf>
    <xf numFmtId="0" fontId="27" fillId="45" borderId="101" xfId="0" applyFont="1" applyFill="1" applyBorder="1" applyAlignment="1" applyProtection="1">
      <alignment horizontal="center" vertical="center"/>
      <protection hidden="1"/>
    </xf>
    <xf numFmtId="0" fontId="27" fillId="45" borderId="18" xfId="0" applyFont="1" applyFill="1" applyBorder="1" applyAlignment="1" applyProtection="1">
      <alignment horizontal="center" vertical="center"/>
      <protection hidden="1"/>
    </xf>
    <xf numFmtId="0" fontId="27" fillId="45" borderId="11" xfId="0" applyFont="1" applyFill="1" applyBorder="1" applyAlignment="1" applyProtection="1">
      <alignment horizontal="center" vertical="center"/>
      <protection hidden="1"/>
    </xf>
    <xf numFmtId="0" fontId="27" fillId="45" borderId="98" xfId="0" applyFont="1" applyFill="1" applyBorder="1" applyAlignment="1" applyProtection="1">
      <alignment horizontal="center" vertical="center"/>
      <protection hidden="1"/>
    </xf>
    <xf numFmtId="0" fontId="27" fillId="45" borderId="87" xfId="0" applyFont="1" applyFill="1" applyBorder="1" applyAlignment="1" applyProtection="1">
      <alignment horizontal="center" vertical="center"/>
      <protection hidden="1"/>
    </xf>
    <xf numFmtId="0" fontId="39" fillId="42" borderId="35" xfId="0" applyFont="1" applyFill="1" applyBorder="1" applyAlignment="1" applyProtection="1">
      <alignment horizontal="center" vertical="center"/>
      <protection hidden="1"/>
    </xf>
    <xf numFmtId="0" fontId="38" fillId="42" borderId="0" xfId="0" applyFont="1" applyFill="1" applyProtection="1">
      <protection hidden="1"/>
    </xf>
    <xf numFmtId="0" fontId="34" fillId="42" borderId="0" xfId="0" applyFont="1" applyFill="1" applyBorder="1" applyAlignment="1" applyProtection="1">
      <alignment vertical="center"/>
      <protection hidden="1"/>
    </xf>
    <xf numFmtId="0" fontId="25" fillId="42" borderId="0" xfId="0" applyFont="1" applyFill="1" applyBorder="1" applyAlignment="1" applyProtection="1">
      <alignment vertical="center"/>
      <protection hidden="1"/>
    </xf>
    <xf numFmtId="0" fontId="25" fillId="42" borderId="0" xfId="0" applyFont="1" applyFill="1" applyBorder="1" applyProtection="1">
      <protection hidden="1"/>
    </xf>
    <xf numFmtId="0" fontId="41" fillId="42" borderId="86" xfId="0" applyFont="1" applyFill="1" applyBorder="1" applyAlignment="1" applyProtection="1">
      <alignment horizontal="center" vertical="center"/>
      <protection hidden="1"/>
    </xf>
    <xf numFmtId="0" fontId="39" fillId="42" borderId="61" xfId="0" applyFont="1" applyFill="1" applyBorder="1" applyAlignment="1" applyProtection="1">
      <alignment horizontal="center" vertical="center"/>
      <protection hidden="1"/>
    </xf>
    <xf numFmtId="164" fontId="25" fillId="42" borderId="32" xfId="0" applyNumberFormat="1" applyFont="1" applyFill="1" applyBorder="1" applyAlignment="1" applyProtection="1">
      <alignment horizontal="center" vertical="center"/>
      <protection hidden="1"/>
    </xf>
    <xf numFmtId="0" fontId="39" fillId="42" borderId="39" xfId="0" applyFont="1" applyFill="1" applyBorder="1" applyAlignment="1" applyProtection="1">
      <alignment horizontal="center" vertical="center"/>
      <protection hidden="1"/>
    </xf>
    <xf numFmtId="0" fontId="25" fillId="42" borderId="20" xfId="0" applyFont="1" applyFill="1" applyBorder="1" applyAlignment="1" applyProtection="1">
      <alignment horizontal="left" vertical="center" wrapText="1"/>
      <protection hidden="1"/>
    </xf>
    <xf numFmtId="0" fontId="25" fillId="42" borderId="38" xfId="0" applyFont="1" applyFill="1" applyBorder="1" applyAlignment="1" applyProtection="1">
      <alignment horizontal="left" vertical="center"/>
      <protection hidden="1"/>
    </xf>
    <xf numFmtId="0" fontId="25" fillId="42" borderId="16" xfId="0" applyFont="1" applyFill="1" applyBorder="1" applyAlignment="1" applyProtection="1">
      <alignment horizontal="left" vertical="center"/>
      <protection hidden="1"/>
    </xf>
    <xf numFmtId="0" fontId="25" fillId="42" borderId="13" xfId="0" applyFont="1" applyFill="1" applyBorder="1" applyAlignment="1" applyProtection="1">
      <alignment horizontal="left" vertical="center"/>
      <protection hidden="1"/>
    </xf>
    <xf numFmtId="164" fontId="25" fillId="42" borderId="79" xfId="0" applyNumberFormat="1" applyFont="1" applyFill="1" applyBorder="1" applyAlignment="1" applyProtection="1">
      <alignment horizontal="center" vertical="center"/>
      <protection hidden="1"/>
    </xf>
    <xf numFmtId="0" fontId="39" fillId="42" borderId="38" xfId="0" applyFont="1" applyFill="1" applyBorder="1" applyAlignment="1" applyProtection="1">
      <alignment horizontal="center" vertical="center"/>
      <protection hidden="1"/>
    </xf>
    <xf numFmtId="164" fontId="25" fillId="42" borderId="37" xfId="0" applyNumberFormat="1" applyFont="1" applyFill="1" applyBorder="1" applyAlignment="1" applyProtection="1">
      <alignment horizontal="center" vertical="center"/>
      <protection hidden="1"/>
    </xf>
    <xf numFmtId="0" fontId="25" fillId="42" borderId="16" xfId="0" applyFont="1" applyFill="1" applyBorder="1" applyAlignment="1" applyProtection="1">
      <alignment vertical="center"/>
      <protection hidden="1"/>
    </xf>
    <xf numFmtId="164" fontId="25" fillId="42" borderId="45" xfId="0" applyNumberFormat="1" applyFont="1" applyFill="1" applyBorder="1" applyAlignment="1" applyProtection="1">
      <alignment horizontal="center" vertical="center"/>
      <protection hidden="1"/>
    </xf>
    <xf numFmtId="164" fontId="25" fillId="42" borderId="76" xfId="0" applyNumberFormat="1" applyFont="1" applyFill="1" applyBorder="1" applyAlignment="1" applyProtection="1">
      <alignment horizontal="center" vertical="center"/>
      <protection hidden="1"/>
    </xf>
    <xf numFmtId="164" fontId="25" fillId="42" borderId="46" xfId="0" applyNumberFormat="1" applyFont="1" applyFill="1" applyBorder="1" applyAlignment="1" applyProtection="1">
      <alignment horizontal="center" vertical="center"/>
      <protection hidden="1"/>
    </xf>
    <xf numFmtId="3" fontId="34" fillId="42" borderId="30" xfId="0" applyNumberFormat="1" applyFont="1" applyFill="1" applyBorder="1" applyAlignment="1" applyProtection="1">
      <alignment horizontal="center" vertical="center"/>
      <protection hidden="1"/>
    </xf>
    <xf numFmtId="4" fontId="34" fillId="42" borderId="31" xfId="0" applyNumberFormat="1" applyFont="1" applyFill="1" applyBorder="1" applyAlignment="1" applyProtection="1">
      <alignment horizontal="center" vertical="center"/>
      <protection hidden="1"/>
    </xf>
    <xf numFmtId="3" fontId="25" fillId="42" borderId="31" xfId="0" applyNumberFormat="1" applyFont="1" applyFill="1" applyBorder="1" applyAlignment="1" applyProtection="1">
      <alignment horizontal="center" vertical="center"/>
      <protection hidden="1"/>
    </xf>
    <xf numFmtId="3" fontId="25" fillId="42" borderId="102" xfId="0" applyNumberFormat="1" applyFont="1" applyFill="1" applyBorder="1" applyAlignment="1" applyProtection="1">
      <alignment horizontal="center" vertical="center"/>
      <protection hidden="1"/>
    </xf>
    <xf numFmtId="1" fontId="25" fillId="42" borderId="62" xfId="0" applyNumberFormat="1" applyFont="1" applyFill="1" applyBorder="1" applyAlignment="1" applyProtection="1">
      <alignment horizontal="center" vertical="center"/>
      <protection hidden="1"/>
    </xf>
    <xf numFmtId="4" fontId="25" fillId="42" borderId="59" xfId="0" applyNumberFormat="1" applyFont="1" applyFill="1" applyBorder="1" applyAlignment="1" applyProtection="1">
      <alignment horizontal="center" vertical="center"/>
      <protection hidden="1"/>
    </xf>
    <xf numFmtId="4" fontId="25" fillId="42" borderId="89" xfId="0" applyNumberFormat="1" applyFont="1" applyFill="1" applyBorder="1" applyAlignment="1" applyProtection="1">
      <alignment horizontal="center" vertical="center"/>
      <protection hidden="1"/>
    </xf>
    <xf numFmtId="3" fontId="34" fillId="42" borderId="84" xfId="0" applyNumberFormat="1" applyFont="1" applyFill="1" applyBorder="1" applyAlignment="1" applyProtection="1">
      <alignment horizontal="center" vertical="center"/>
      <protection hidden="1"/>
    </xf>
    <xf numFmtId="4" fontId="34" fillId="42" borderId="78" xfId="0" applyNumberFormat="1" applyFont="1" applyFill="1" applyBorder="1" applyAlignment="1" applyProtection="1">
      <alignment horizontal="center" vertical="center"/>
      <protection hidden="1"/>
    </xf>
    <xf numFmtId="3" fontId="25" fillId="42" borderId="78" xfId="0" applyNumberFormat="1" applyFont="1" applyFill="1" applyBorder="1" applyAlignment="1" applyProtection="1">
      <alignment horizontal="center" vertical="center"/>
      <protection hidden="1"/>
    </xf>
    <xf numFmtId="3" fontId="25" fillId="42" borderId="97" xfId="0" applyNumberFormat="1" applyFont="1" applyFill="1" applyBorder="1" applyAlignment="1" applyProtection="1">
      <alignment horizontal="center" vertical="center"/>
      <protection hidden="1"/>
    </xf>
    <xf numFmtId="1" fontId="25" fillId="42" borderId="77" xfId="0" applyNumberFormat="1" applyFont="1" applyFill="1" applyBorder="1" applyAlignment="1" applyProtection="1">
      <alignment horizontal="center" vertical="center"/>
      <protection hidden="1"/>
    </xf>
    <xf numFmtId="4" fontId="25" fillId="42" borderId="15" xfId="0" applyNumberFormat="1" applyFont="1" applyFill="1" applyBorder="1" applyAlignment="1" applyProtection="1">
      <alignment horizontal="center" vertical="center"/>
      <protection hidden="1"/>
    </xf>
    <xf numFmtId="4" fontId="25" fillId="42" borderId="90" xfId="0" applyNumberFormat="1" applyFont="1" applyFill="1" applyBorder="1" applyAlignment="1" applyProtection="1">
      <alignment horizontal="center" vertical="center"/>
      <protection hidden="1"/>
    </xf>
    <xf numFmtId="3" fontId="34" fillId="42" borderId="103" xfId="0" applyNumberFormat="1" applyFont="1" applyFill="1" applyBorder="1" applyAlignment="1" applyProtection="1">
      <alignment horizontal="center" vertical="center"/>
      <protection hidden="1"/>
    </xf>
    <xf numFmtId="4" fontId="34" fillId="42" borderId="11" xfId="0" applyNumberFormat="1" applyFont="1" applyFill="1" applyBorder="1" applyAlignment="1" applyProtection="1">
      <alignment horizontal="center" vertical="center"/>
      <protection hidden="1"/>
    </xf>
    <xf numFmtId="3" fontId="25" fillId="42" borderId="11" xfId="0" applyNumberFormat="1" applyFont="1" applyFill="1" applyBorder="1" applyAlignment="1" applyProtection="1">
      <alignment horizontal="center" vertical="center"/>
      <protection hidden="1"/>
    </xf>
    <xf numFmtId="3" fontId="25" fillId="42" borderId="98" xfId="0" applyNumberFormat="1" applyFont="1" applyFill="1" applyBorder="1" applyAlignment="1" applyProtection="1">
      <alignment horizontal="center" vertical="center"/>
      <protection hidden="1"/>
    </xf>
    <xf numFmtId="1" fontId="25" fillId="42" borderId="18" xfId="0" applyNumberFormat="1" applyFont="1" applyFill="1" applyBorder="1" applyAlignment="1" applyProtection="1">
      <alignment horizontal="center" vertical="center"/>
      <protection hidden="1"/>
    </xf>
    <xf numFmtId="4" fontId="25" fillId="42" borderId="12" xfId="0" applyNumberFormat="1" applyFont="1" applyFill="1" applyBorder="1" applyAlignment="1" applyProtection="1">
      <alignment horizontal="center" vertical="center"/>
      <protection hidden="1"/>
    </xf>
    <xf numFmtId="4" fontId="25" fillId="42" borderId="86" xfId="0" applyNumberFormat="1" applyFont="1" applyFill="1" applyBorder="1" applyAlignment="1" applyProtection="1">
      <alignment horizontal="center" vertical="center"/>
      <protection hidden="1"/>
    </xf>
    <xf numFmtId="4" fontId="25" fillId="42" borderId="11" xfId="0" applyNumberFormat="1" applyFont="1" applyFill="1" applyBorder="1" applyAlignment="1" applyProtection="1">
      <alignment horizontal="center" vertical="center"/>
      <protection hidden="1"/>
    </xf>
    <xf numFmtId="3" fontId="48" fillId="44" borderId="43" xfId="0" applyNumberFormat="1" applyFont="1" applyFill="1" applyBorder="1" applyAlignment="1" applyProtection="1">
      <alignment horizontal="right" vertical="center"/>
      <protection hidden="1"/>
    </xf>
    <xf numFmtId="0" fontId="27" fillId="44" borderId="82" xfId="0" applyFont="1" applyFill="1" applyBorder="1" applyAlignment="1" applyProtection="1">
      <alignment horizontal="center" vertical="center"/>
      <protection hidden="1"/>
    </xf>
    <xf numFmtId="0" fontId="27" fillId="44" borderId="14" xfId="0" applyFont="1" applyFill="1" applyBorder="1" applyAlignment="1" applyProtection="1">
      <alignment horizontal="center" vertical="center"/>
      <protection hidden="1"/>
    </xf>
    <xf numFmtId="0" fontId="27" fillId="44" borderId="101" xfId="0" applyFont="1" applyFill="1" applyBorder="1" applyAlignment="1" applyProtection="1">
      <alignment horizontal="center" vertical="center"/>
      <protection hidden="1"/>
    </xf>
    <xf numFmtId="0" fontId="27" fillId="44" borderId="18" xfId="0" applyFont="1" applyFill="1" applyBorder="1" applyAlignment="1" applyProtection="1">
      <alignment horizontal="center" vertical="center"/>
      <protection hidden="1"/>
    </xf>
    <xf numFmtId="0" fontId="27" fillId="44" borderId="11" xfId="0" applyFont="1" applyFill="1" applyBorder="1" applyAlignment="1" applyProtection="1">
      <alignment horizontal="center" vertical="center"/>
      <protection hidden="1"/>
    </xf>
    <xf numFmtId="0" fontId="27" fillId="44" borderId="98" xfId="0" applyFont="1" applyFill="1" applyBorder="1" applyAlignment="1" applyProtection="1">
      <alignment horizontal="center" vertical="center"/>
      <protection hidden="1"/>
    </xf>
    <xf numFmtId="0" fontId="27" fillId="44" borderId="87" xfId="0" applyFont="1" applyFill="1" applyBorder="1" applyAlignment="1" applyProtection="1">
      <alignment horizontal="center" vertical="center"/>
      <protection hidden="1"/>
    </xf>
    <xf numFmtId="0" fontId="27" fillId="44" borderId="104" xfId="0" applyFont="1" applyFill="1" applyBorder="1" applyAlignment="1" applyProtection="1">
      <alignment horizontal="center" vertical="center"/>
      <protection hidden="1"/>
    </xf>
    <xf numFmtId="0" fontId="27" fillId="44" borderId="51" xfId="0" applyFont="1" applyFill="1" applyBorder="1" applyAlignment="1" applyProtection="1">
      <alignment horizontal="center" vertical="center"/>
      <protection hidden="1"/>
    </xf>
    <xf numFmtId="0" fontId="27" fillId="44" borderId="105" xfId="0" applyFont="1" applyFill="1" applyBorder="1" applyAlignment="1" applyProtection="1">
      <alignment horizontal="center" vertical="center"/>
      <protection hidden="1"/>
    </xf>
    <xf numFmtId="0" fontId="27" fillId="44" borderId="50" xfId="0" applyFont="1" applyFill="1" applyBorder="1" applyAlignment="1" applyProtection="1">
      <alignment horizontal="center" vertical="center"/>
      <protection hidden="1"/>
    </xf>
    <xf numFmtId="0" fontId="27" fillId="44" borderId="22" xfId="0" applyFont="1" applyFill="1" applyBorder="1" applyAlignment="1" applyProtection="1">
      <alignment horizontal="center" vertical="center"/>
      <protection hidden="1"/>
    </xf>
    <xf numFmtId="0" fontId="27" fillId="44" borderId="88" xfId="0" applyFont="1" applyFill="1" applyBorder="1" applyAlignment="1" applyProtection="1">
      <alignment horizontal="center" vertical="center"/>
      <protection hidden="1"/>
    </xf>
    <xf numFmtId="0" fontId="39" fillId="39" borderId="35" xfId="0" applyFont="1" applyFill="1" applyBorder="1" applyAlignment="1" applyProtection="1">
      <alignment horizontal="center" vertical="center"/>
      <protection hidden="1"/>
    </xf>
    <xf numFmtId="0" fontId="38" fillId="39" borderId="0" xfId="0" applyFont="1" applyFill="1" applyProtection="1">
      <protection hidden="1"/>
    </xf>
    <xf numFmtId="0" fontId="34" fillId="39" borderId="0" xfId="0" applyFont="1" applyFill="1" applyBorder="1" applyAlignment="1" applyProtection="1">
      <alignment vertical="center"/>
      <protection hidden="1"/>
    </xf>
    <xf numFmtId="0" fontId="25" fillId="39" borderId="0" xfId="0" applyFont="1" applyFill="1" applyBorder="1" applyProtection="1">
      <protection hidden="1"/>
    </xf>
    <xf numFmtId="0" fontId="25" fillId="39" borderId="0" xfId="0" applyFont="1" applyFill="1" applyBorder="1" applyAlignment="1" applyProtection="1">
      <alignment vertical="center"/>
      <protection hidden="1"/>
    </xf>
    <xf numFmtId="0" fontId="41" fillId="39" borderId="86" xfId="0" applyFont="1" applyFill="1" applyBorder="1" applyAlignment="1" applyProtection="1">
      <alignment horizontal="center" vertical="center"/>
      <protection hidden="1"/>
    </xf>
    <xf numFmtId="0" fontId="39" fillId="39" borderId="61" xfId="0" applyFont="1" applyFill="1" applyBorder="1" applyAlignment="1" applyProtection="1">
      <alignment horizontal="center" vertical="center"/>
      <protection hidden="1"/>
    </xf>
    <xf numFmtId="164" fontId="25" fillId="39" borderId="32" xfId="0" applyNumberFormat="1" applyFont="1" applyFill="1" applyBorder="1" applyAlignment="1" applyProtection="1">
      <alignment horizontal="center" vertical="center"/>
      <protection hidden="1"/>
    </xf>
    <xf numFmtId="0" fontId="39" fillId="39" borderId="39" xfId="0" applyFont="1" applyFill="1" applyBorder="1" applyAlignment="1" applyProtection="1">
      <alignment horizontal="center" vertical="center"/>
      <protection hidden="1"/>
    </xf>
    <xf numFmtId="0" fontId="25" fillId="39" borderId="20" xfId="0" applyFont="1" applyFill="1" applyBorder="1" applyAlignment="1" applyProtection="1">
      <alignment horizontal="left" vertical="center" wrapText="1"/>
      <protection hidden="1"/>
    </xf>
    <xf numFmtId="0" fontId="25" fillId="39" borderId="38" xfId="0" applyFont="1" applyFill="1" applyBorder="1" applyAlignment="1" applyProtection="1">
      <alignment horizontal="left" vertical="center"/>
      <protection hidden="1"/>
    </xf>
    <xf numFmtId="0" fontId="25" fillId="39" borderId="16" xfId="0" applyFont="1" applyFill="1" applyBorder="1" applyAlignment="1" applyProtection="1">
      <alignment horizontal="left" vertical="center"/>
      <protection hidden="1"/>
    </xf>
    <xf numFmtId="0" fontId="25" fillId="39" borderId="13" xfId="0" applyFont="1" applyFill="1" applyBorder="1" applyAlignment="1" applyProtection="1">
      <alignment horizontal="left" vertical="center"/>
      <protection hidden="1"/>
    </xf>
    <xf numFmtId="164" fontId="25" fillId="39" borderId="79" xfId="0" applyNumberFormat="1" applyFont="1" applyFill="1" applyBorder="1" applyAlignment="1" applyProtection="1">
      <alignment horizontal="center" vertical="center"/>
      <protection hidden="1"/>
    </xf>
    <xf numFmtId="0" fontId="39" fillId="39" borderId="38" xfId="0" applyFont="1" applyFill="1" applyBorder="1" applyAlignment="1" applyProtection="1">
      <alignment horizontal="center" vertical="center"/>
      <protection hidden="1"/>
    </xf>
    <xf numFmtId="164" fontId="25" fillId="39" borderId="37" xfId="0" applyNumberFormat="1" applyFont="1" applyFill="1" applyBorder="1" applyAlignment="1" applyProtection="1">
      <alignment horizontal="center" vertical="center"/>
      <protection hidden="1"/>
    </xf>
    <xf numFmtId="164" fontId="25" fillId="39" borderId="45" xfId="0" applyNumberFormat="1" applyFont="1" applyFill="1" applyBorder="1" applyAlignment="1" applyProtection="1">
      <alignment horizontal="center" vertical="center"/>
      <protection hidden="1"/>
    </xf>
    <xf numFmtId="164" fontId="25" fillId="39" borderId="76" xfId="0" applyNumberFormat="1" applyFont="1" applyFill="1" applyBorder="1" applyAlignment="1" applyProtection="1">
      <alignment horizontal="center" vertical="center"/>
      <protection hidden="1"/>
    </xf>
    <xf numFmtId="164" fontId="25" fillId="39" borderId="46" xfId="0" applyNumberFormat="1" applyFont="1" applyFill="1" applyBorder="1" applyAlignment="1" applyProtection="1">
      <alignment horizontal="center" vertical="center"/>
      <protection hidden="1"/>
    </xf>
    <xf numFmtId="3" fontId="34" fillId="39" borderId="30" xfId="0" applyNumberFormat="1" applyFont="1" applyFill="1" applyBorder="1" applyAlignment="1" applyProtection="1">
      <alignment horizontal="center" vertical="center"/>
      <protection hidden="1"/>
    </xf>
    <xf numFmtId="4" fontId="34" fillId="39" borderId="31" xfId="0" applyNumberFormat="1" applyFont="1" applyFill="1" applyBorder="1" applyAlignment="1" applyProtection="1">
      <alignment horizontal="center" vertical="center"/>
      <protection hidden="1"/>
    </xf>
    <xf numFmtId="3" fontId="25" fillId="39" borderId="31" xfId="0" applyNumberFormat="1" applyFont="1" applyFill="1" applyBorder="1" applyAlignment="1" applyProtection="1">
      <alignment horizontal="center" vertical="center"/>
      <protection hidden="1"/>
    </xf>
    <xf numFmtId="3" fontId="25" fillId="39" borderId="102" xfId="0" applyNumberFormat="1" applyFont="1" applyFill="1" applyBorder="1" applyAlignment="1" applyProtection="1">
      <alignment horizontal="center" vertical="center"/>
      <protection hidden="1"/>
    </xf>
    <xf numFmtId="1" fontId="25" fillId="39" borderId="62" xfId="0" applyNumberFormat="1" applyFont="1" applyFill="1" applyBorder="1" applyAlignment="1" applyProtection="1">
      <alignment horizontal="center" vertical="center"/>
      <protection hidden="1"/>
    </xf>
    <xf numFmtId="4" fontId="25" fillId="39" borderId="59" xfId="0" applyNumberFormat="1" applyFont="1" applyFill="1" applyBorder="1" applyAlignment="1" applyProtection="1">
      <alignment horizontal="center" vertical="center"/>
      <protection hidden="1"/>
    </xf>
    <xf numFmtId="4" fontId="25" fillId="39" borderId="89" xfId="0" applyNumberFormat="1" applyFont="1" applyFill="1" applyBorder="1" applyAlignment="1" applyProtection="1">
      <alignment horizontal="center" vertical="center"/>
      <protection hidden="1"/>
    </xf>
    <xf numFmtId="3" fontId="34" fillId="39" borderId="84" xfId="0" applyNumberFormat="1" applyFont="1" applyFill="1" applyBorder="1" applyAlignment="1" applyProtection="1">
      <alignment horizontal="center" vertical="center"/>
      <protection hidden="1"/>
    </xf>
    <xf numFmtId="4" fontId="34" fillId="39" borderId="78" xfId="0" applyNumberFormat="1" applyFont="1" applyFill="1" applyBorder="1" applyAlignment="1" applyProtection="1">
      <alignment horizontal="center" vertical="center"/>
      <protection hidden="1"/>
    </xf>
    <xf numFmtId="3" fontId="25" fillId="39" borderId="78" xfId="0" applyNumberFormat="1" applyFont="1" applyFill="1" applyBorder="1" applyAlignment="1" applyProtection="1">
      <alignment horizontal="center" vertical="center"/>
      <protection hidden="1"/>
    </xf>
    <xf numFmtId="3" fontId="25" fillId="39" borderId="97" xfId="0" applyNumberFormat="1" applyFont="1" applyFill="1" applyBorder="1" applyAlignment="1" applyProtection="1">
      <alignment horizontal="center" vertical="center"/>
      <protection hidden="1"/>
    </xf>
    <xf numFmtId="1" fontId="25" fillId="39" borderId="77" xfId="0" applyNumberFormat="1" applyFont="1" applyFill="1" applyBorder="1" applyAlignment="1" applyProtection="1">
      <alignment horizontal="center" vertical="center"/>
      <protection hidden="1"/>
    </xf>
    <xf numFmtId="4" fontId="25" fillId="39" borderId="15" xfId="0" applyNumberFormat="1" applyFont="1" applyFill="1" applyBorder="1" applyAlignment="1" applyProtection="1">
      <alignment horizontal="center" vertical="center"/>
      <protection hidden="1"/>
    </xf>
    <xf numFmtId="4" fontId="25" fillId="39" borderId="90" xfId="0" applyNumberFormat="1" applyFont="1" applyFill="1" applyBorder="1" applyAlignment="1" applyProtection="1">
      <alignment horizontal="center" vertical="center"/>
      <protection hidden="1"/>
    </xf>
    <xf numFmtId="3" fontId="34" fillId="39" borderId="103" xfId="0" applyNumberFormat="1" applyFont="1" applyFill="1" applyBorder="1" applyAlignment="1" applyProtection="1">
      <alignment horizontal="center" vertical="center"/>
      <protection hidden="1"/>
    </xf>
    <xf numFmtId="4" fontId="34" fillId="39" borderId="11" xfId="0" applyNumberFormat="1" applyFont="1" applyFill="1" applyBorder="1" applyAlignment="1" applyProtection="1">
      <alignment horizontal="center" vertical="center"/>
      <protection hidden="1"/>
    </xf>
    <xf numFmtId="3" fontId="25" fillId="39" borderId="11" xfId="0" applyNumberFormat="1" applyFont="1" applyFill="1" applyBorder="1" applyAlignment="1" applyProtection="1">
      <alignment horizontal="center" vertical="center"/>
      <protection hidden="1"/>
    </xf>
    <xf numFmtId="3" fontId="25" fillId="39" borderId="98" xfId="0" applyNumberFormat="1" applyFont="1" applyFill="1" applyBorder="1" applyAlignment="1" applyProtection="1">
      <alignment horizontal="center" vertical="center"/>
      <protection hidden="1"/>
    </xf>
    <xf numFmtId="1" fontId="25" fillId="39" borderId="18" xfId="0" applyNumberFormat="1" applyFont="1" applyFill="1" applyBorder="1" applyAlignment="1" applyProtection="1">
      <alignment horizontal="center" vertical="center"/>
      <protection hidden="1"/>
    </xf>
    <xf numFmtId="4" fontId="25" fillId="39" borderId="12" xfId="0" applyNumberFormat="1" applyFont="1" applyFill="1" applyBorder="1" applyAlignment="1" applyProtection="1">
      <alignment horizontal="center" vertical="center"/>
      <protection hidden="1"/>
    </xf>
    <xf numFmtId="4" fontId="25" fillId="39" borderId="86" xfId="0" applyNumberFormat="1" applyFont="1" applyFill="1" applyBorder="1" applyAlignment="1" applyProtection="1">
      <alignment horizontal="center" vertical="center"/>
      <protection hidden="1"/>
    </xf>
    <xf numFmtId="4" fontId="25" fillId="39" borderId="11" xfId="0" applyNumberFormat="1" applyFont="1" applyFill="1" applyBorder="1" applyAlignment="1" applyProtection="1">
      <alignment horizontal="center" vertical="center"/>
      <protection hidden="1"/>
    </xf>
    <xf numFmtId="3" fontId="48" fillId="37" borderId="43" xfId="0" applyNumberFormat="1" applyFont="1" applyFill="1" applyBorder="1" applyAlignment="1" applyProtection="1">
      <alignment horizontal="right" vertical="center"/>
      <protection hidden="1"/>
    </xf>
    <xf numFmtId="164" fontId="26" fillId="37" borderId="10" xfId="0" applyNumberFormat="1" applyFont="1" applyFill="1" applyBorder="1" applyAlignment="1" applyProtection="1">
      <alignment horizontal="center" vertical="center"/>
      <protection hidden="1"/>
    </xf>
    <xf numFmtId="0" fontId="27" fillId="37" borderId="82" xfId="0" applyFont="1" applyFill="1" applyBorder="1" applyAlignment="1" applyProtection="1">
      <alignment horizontal="center" vertical="center"/>
      <protection hidden="1"/>
    </xf>
    <xf numFmtId="0" fontId="27" fillId="37" borderId="14" xfId="0" applyFont="1" applyFill="1" applyBorder="1" applyAlignment="1" applyProtection="1">
      <alignment horizontal="center" vertical="center"/>
      <protection hidden="1"/>
    </xf>
    <xf numFmtId="0" fontId="27" fillId="37" borderId="101" xfId="0" applyFont="1" applyFill="1" applyBorder="1" applyAlignment="1" applyProtection="1">
      <alignment horizontal="center" vertical="center"/>
      <protection hidden="1"/>
    </xf>
    <xf numFmtId="0" fontId="27" fillId="37" borderId="18" xfId="0" applyFont="1" applyFill="1" applyBorder="1" applyAlignment="1" applyProtection="1">
      <alignment horizontal="center" vertical="center"/>
      <protection hidden="1"/>
    </xf>
    <xf numFmtId="0" fontId="27" fillId="37" borderId="11" xfId="0" applyFont="1" applyFill="1" applyBorder="1" applyAlignment="1" applyProtection="1">
      <alignment horizontal="center" vertical="center"/>
      <protection hidden="1"/>
    </xf>
    <xf numFmtId="0" fontId="27" fillId="37" borderId="98" xfId="0" applyFont="1" applyFill="1" applyBorder="1" applyAlignment="1" applyProtection="1">
      <alignment horizontal="center" vertical="center"/>
      <protection hidden="1"/>
    </xf>
    <xf numFmtId="0" fontId="27" fillId="37" borderId="87" xfId="0" applyFont="1" applyFill="1" applyBorder="1" applyAlignment="1" applyProtection="1">
      <alignment horizontal="center" vertical="center"/>
      <protection hidden="1"/>
    </xf>
    <xf numFmtId="0" fontId="35" fillId="37" borderId="21" xfId="0" applyFont="1" applyFill="1" applyBorder="1" applyAlignment="1" applyProtection="1">
      <alignment horizontal="left" vertical="center" indent="1"/>
      <protection hidden="1"/>
    </xf>
    <xf numFmtId="0" fontId="35" fillId="37" borderId="43" xfId="0" applyFont="1" applyFill="1" applyBorder="1" applyAlignment="1" applyProtection="1">
      <alignment horizontal="left" vertical="center" indent="1"/>
      <protection hidden="1"/>
    </xf>
    <xf numFmtId="3" fontId="48" fillId="37" borderId="23" xfId="0" applyNumberFormat="1" applyFont="1" applyFill="1" applyBorder="1" applyAlignment="1" applyProtection="1">
      <alignment horizontal="center" vertical="center"/>
      <protection hidden="1"/>
    </xf>
    <xf numFmtId="0" fontId="27" fillId="37" borderId="104" xfId="0" applyFont="1" applyFill="1" applyBorder="1" applyAlignment="1" applyProtection="1">
      <alignment horizontal="center" vertical="center"/>
      <protection hidden="1"/>
    </xf>
    <xf numFmtId="0" fontId="27" fillId="37" borderId="51" xfId="0" applyFont="1" applyFill="1" applyBorder="1" applyAlignment="1" applyProtection="1">
      <alignment horizontal="center" vertical="center"/>
      <protection hidden="1"/>
    </xf>
    <xf numFmtId="0" fontId="27" fillId="37" borderId="105" xfId="0" applyFont="1" applyFill="1" applyBorder="1" applyAlignment="1" applyProtection="1">
      <alignment horizontal="center" vertical="center"/>
      <protection hidden="1"/>
    </xf>
    <xf numFmtId="0" fontId="27" fillId="37" borderId="50" xfId="0" applyFont="1" applyFill="1" applyBorder="1" applyAlignment="1" applyProtection="1">
      <alignment horizontal="center" vertical="center"/>
      <protection hidden="1"/>
    </xf>
    <xf numFmtId="0" fontId="27" fillId="37" borderId="22" xfId="0" applyFont="1" applyFill="1" applyBorder="1" applyAlignment="1" applyProtection="1">
      <alignment horizontal="center" vertical="center"/>
      <protection hidden="1"/>
    </xf>
    <xf numFmtId="0" fontId="27" fillId="37" borderId="88" xfId="0" applyFont="1" applyFill="1" applyBorder="1" applyAlignment="1" applyProtection="1">
      <alignment horizontal="center" vertical="center"/>
      <protection hidden="1"/>
    </xf>
    <xf numFmtId="0" fontId="39" fillId="43" borderId="35" xfId="0" applyFont="1" applyFill="1" applyBorder="1" applyAlignment="1" applyProtection="1">
      <alignment horizontal="center" vertical="center"/>
      <protection hidden="1"/>
    </xf>
    <xf numFmtId="0" fontId="38" fillId="43" borderId="0" xfId="0" applyFont="1" applyFill="1" applyProtection="1">
      <protection hidden="1"/>
    </xf>
    <xf numFmtId="0" fontId="34" fillId="43" borderId="0" xfId="0" applyFont="1" applyFill="1" applyBorder="1" applyAlignment="1" applyProtection="1">
      <alignment vertical="center"/>
      <protection hidden="1"/>
    </xf>
    <xf numFmtId="0" fontId="25" fillId="43" borderId="0" xfId="0" applyFont="1" applyFill="1" applyBorder="1" applyProtection="1">
      <protection hidden="1"/>
    </xf>
    <xf numFmtId="0" fontId="25" fillId="43" borderId="0" xfId="0" applyFont="1" applyFill="1" applyBorder="1" applyAlignment="1" applyProtection="1">
      <alignment vertical="center"/>
      <protection hidden="1"/>
    </xf>
    <xf numFmtId="0" fontId="41" fillId="43" borderId="86" xfId="0" applyFont="1" applyFill="1" applyBorder="1" applyAlignment="1" applyProtection="1">
      <alignment horizontal="center" vertical="center"/>
      <protection hidden="1"/>
    </xf>
    <xf numFmtId="3" fontId="34" fillId="43" borderId="30" xfId="0" applyNumberFormat="1" applyFont="1" applyFill="1" applyBorder="1" applyAlignment="1" applyProtection="1">
      <alignment horizontal="center" vertical="center"/>
      <protection hidden="1"/>
    </xf>
    <xf numFmtId="4" fontId="34" fillId="43" borderId="31" xfId="0" applyNumberFormat="1" applyFont="1" applyFill="1" applyBorder="1" applyAlignment="1" applyProtection="1">
      <alignment horizontal="center" vertical="center"/>
      <protection hidden="1"/>
    </xf>
    <xf numFmtId="3" fontId="25" fillId="43" borderId="31" xfId="0" applyNumberFormat="1" applyFont="1" applyFill="1" applyBorder="1" applyAlignment="1" applyProtection="1">
      <alignment horizontal="center" vertical="center"/>
      <protection hidden="1"/>
    </xf>
    <xf numFmtId="3" fontId="25" fillId="43" borderId="102" xfId="0" applyNumberFormat="1" applyFont="1" applyFill="1" applyBorder="1" applyAlignment="1" applyProtection="1">
      <alignment horizontal="center" vertical="center"/>
      <protection hidden="1"/>
    </xf>
    <xf numFmtId="1" fontId="25" fillId="43" borderId="62" xfId="0" applyNumberFormat="1" applyFont="1" applyFill="1" applyBorder="1" applyAlignment="1" applyProtection="1">
      <alignment horizontal="center" vertical="center"/>
      <protection hidden="1"/>
    </xf>
    <xf numFmtId="4" fontId="25" fillId="43" borderId="59" xfId="0" applyNumberFormat="1" applyFont="1" applyFill="1" applyBorder="1" applyAlignment="1" applyProtection="1">
      <alignment horizontal="center" vertical="center"/>
      <protection hidden="1"/>
    </xf>
    <xf numFmtId="4" fontId="25" fillId="43" borderId="89" xfId="0" applyNumberFormat="1" applyFont="1" applyFill="1" applyBorder="1" applyAlignment="1" applyProtection="1">
      <alignment horizontal="center" vertical="center"/>
      <protection hidden="1"/>
    </xf>
    <xf numFmtId="3" fontId="34" fillId="43" borderId="84" xfId="0" applyNumberFormat="1" applyFont="1" applyFill="1" applyBorder="1" applyAlignment="1" applyProtection="1">
      <alignment horizontal="center" vertical="center"/>
      <protection hidden="1"/>
    </xf>
    <xf numFmtId="4" fontId="34" fillId="43" borderId="78" xfId="0" applyNumberFormat="1" applyFont="1" applyFill="1" applyBorder="1" applyAlignment="1" applyProtection="1">
      <alignment horizontal="center" vertical="center"/>
      <protection hidden="1"/>
    </xf>
    <xf numFmtId="3" fontId="25" fillId="43" borderId="78" xfId="0" applyNumberFormat="1" applyFont="1" applyFill="1" applyBorder="1" applyAlignment="1" applyProtection="1">
      <alignment horizontal="center" vertical="center"/>
      <protection hidden="1"/>
    </xf>
    <xf numFmtId="3" fontId="25" fillId="43" borderId="97" xfId="0" applyNumberFormat="1" applyFont="1" applyFill="1" applyBorder="1" applyAlignment="1" applyProtection="1">
      <alignment horizontal="center" vertical="center"/>
      <protection hidden="1"/>
    </xf>
    <xf numFmtId="1" fontId="25" fillId="43" borderId="77" xfId="0" applyNumberFormat="1" applyFont="1" applyFill="1" applyBorder="1" applyAlignment="1" applyProtection="1">
      <alignment horizontal="center" vertical="center"/>
      <protection hidden="1"/>
    </xf>
    <xf numFmtId="4" fontId="25" fillId="43" borderId="15" xfId="0" applyNumberFormat="1" applyFont="1" applyFill="1" applyBorder="1" applyAlignment="1" applyProtection="1">
      <alignment horizontal="center" vertical="center"/>
      <protection hidden="1"/>
    </xf>
    <xf numFmtId="4" fontId="25" fillId="43" borderId="90" xfId="0" applyNumberFormat="1" applyFont="1" applyFill="1" applyBorder="1" applyAlignment="1" applyProtection="1">
      <alignment horizontal="center" vertical="center"/>
      <protection hidden="1"/>
    </xf>
    <xf numFmtId="3" fontId="34" fillId="43" borderId="103" xfId="0" applyNumberFormat="1" applyFont="1" applyFill="1" applyBorder="1" applyAlignment="1" applyProtection="1">
      <alignment horizontal="center" vertical="center"/>
      <protection hidden="1"/>
    </xf>
    <xf numFmtId="4" fontId="34" fillId="43" borderId="11" xfId="0" applyNumberFormat="1" applyFont="1" applyFill="1" applyBorder="1" applyAlignment="1" applyProtection="1">
      <alignment horizontal="center" vertical="center"/>
      <protection hidden="1"/>
    </xf>
    <xf numFmtId="3" fontId="25" fillId="43" borderId="11" xfId="0" applyNumberFormat="1" applyFont="1" applyFill="1" applyBorder="1" applyAlignment="1" applyProtection="1">
      <alignment horizontal="center" vertical="center"/>
      <protection hidden="1"/>
    </xf>
    <xf numFmtId="3" fontId="25" fillId="43" borderId="98" xfId="0" applyNumberFormat="1" applyFont="1" applyFill="1" applyBorder="1" applyAlignment="1" applyProtection="1">
      <alignment horizontal="center" vertical="center"/>
      <protection hidden="1"/>
    </xf>
    <xf numFmtId="1" fontId="25" fillId="43" borderId="18" xfId="0" applyNumberFormat="1" applyFont="1" applyFill="1" applyBorder="1" applyAlignment="1" applyProtection="1">
      <alignment horizontal="center" vertical="center"/>
      <protection hidden="1"/>
    </xf>
    <xf numFmtId="4" fontId="25" fillId="43" borderId="12" xfId="0" applyNumberFormat="1" applyFont="1" applyFill="1" applyBorder="1" applyAlignment="1" applyProtection="1">
      <alignment horizontal="center" vertical="center"/>
      <protection hidden="1"/>
    </xf>
    <xf numFmtId="4" fontId="25" fillId="43" borderId="86" xfId="0" applyNumberFormat="1" applyFont="1" applyFill="1" applyBorder="1" applyAlignment="1" applyProtection="1">
      <alignment horizontal="center" vertical="center"/>
      <protection hidden="1"/>
    </xf>
    <xf numFmtId="4" fontId="25" fillId="43" borderId="11" xfId="0" applyNumberFormat="1" applyFont="1" applyFill="1" applyBorder="1" applyAlignment="1" applyProtection="1">
      <alignment horizontal="center" vertical="center"/>
      <protection hidden="1"/>
    </xf>
    <xf numFmtId="164" fontId="25" fillId="43" borderId="45" xfId="0" applyNumberFormat="1" applyFont="1" applyFill="1" applyBorder="1" applyAlignment="1" applyProtection="1">
      <alignment horizontal="center" vertical="center"/>
      <protection hidden="1"/>
    </xf>
    <xf numFmtId="164" fontId="25" fillId="43" borderId="76" xfId="0" applyNumberFormat="1" applyFont="1" applyFill="1" applyBorder="1" applyAlignment="1" applyProtection="1">
      <alignment horizontal="center" vertical="center"/>
      <protection hidden="1"/>
    </xf>
    <xf numFmtId="164" fontId="25" fillId="43" borderId="46" xfId="0" applyNumberFormat="1" applyFont="1" applyFill="1" applyBorder="1" applyAlignment="1" applyProtection="1">
      <alignment horizontal="center" vertical="center"/>
      <protection hidden="1"/>
    </xf>
    <xf numFmtId="0" fontId="39" fillId="43" borderId="61" xfId="0" applyFont="1" applyFill="1" applyBorder="1" applyAlignment="1" applyProtection="1">
      <alignment horizontal="center" vertical="center"/>
      <protection hidden="1"/>
    </xf>
    <xf numFmtId="164" fontId="25" fillId="43" borderId="32" xfId="0" applyNumberFormat="1" applyFont="1" applyFill="1" applyBorder="1" applyAlignment="1" applyProtection="1">
      <alignment horizontal="center" vertical="center"/>
      <protection hidden="1"/>
    </xf>
    <xf numFmtId="0" fontId="39" fillId="43" borderId="39" xfId="0" applyFont="1" applyFill="1" applyBorder="1" applyAlignment="1" applyProtection="1">
      <alignment horizontal="center" vertical="center"/>
      <protection hidden="1"/>
    </xf>
    <xf numFmtId="0" fontId="25" fillId="43" borderId="20" xfId="0" applyFont="1" applyFill="1" applyBorder="1" applyAlignment="1" applyProtection="1">
      <alignment horizontal="left" vertical="center" wrapText="1"/>
      <protection hidden="1"/>
    </xf>
    <xf numFmtId="0" fontId="25" fillId="43" borderId="38" xfId="0" applyFont="1" applyFill="1" applyBorder="1" applyAlignment="1" applyProtection="1">
      <alignment horizontal="left" vertical="center"/>
      <protection hidden="1"/>
    </xf>
    <xf numFmtId="0" fontId="25" fillId="43" borderId="16" xfId="0" applyFont="1" applyFill="1" applyBorder="1" applyAlignment="1" applyProtection="1">
      <alignment horizontal="left" vertical="center"/>
      <protection hidden="1"/>
    </xf>
    <xf numFmtId="0" fontId="25" fillId="43" borderId="13" xfId="0" applyFont="1" applyFill="1" applyBorder="1" applyAlignment="1" applyProtection="1">
      <alignment horizontal="left" vertical="center"/>
      <protection hidden="1"/>
    </xf>
    <xf numFmtId="164" fontId="25" fillId="43" borderId="79" xfId="0" applyNumberFormat="1" applyFont="1" applyFill="1" applyBorder="1" applyAlignment="1" applyProtection="1">
      <alignment horizontal="center" vertical="center"/>
      <protection hidden="1"/>
    </xf>
    <xf numFmtId="0" fontId="39" fillId="43" borderId="38" xfId="0" applyFont="1" applyFill="1" applyBorder="1" applyAlignment="1" applyProtection="1">
      <alignment horizontal="center" vertical="center"/>
      <protection hidden="1"/>
    </xf>
    <xf numFmtId="164" fontId="25" fillId="43" borderId="37" xfId="0" applyNumberFormat="1" applyFont="1" applyFill="1" applyBorder="1" applyAlignment="1" applyProtection="1">
      <alignment horizontal="center" vertical="center"/>
      <protection hidden="1"/>
    </xf>
    <xf numFmtId="3" fontId="48" fillId="46" borderId="43" xfId="0" applyNumberFormat="1" applyFont="1" applyFill="1" applyBorder="1" applyAlignment="1" applyProtection="1">
      <alignment horizontal="right" vertical="center"/>
      <protection hidden="1"/>
    </xf>
    <xf numFmtId="164" fontId="26" fillId="46" borderId="10" xfId="0" applyNumberFormat="1" applyFont="1" applyFill="1" applyBorder="1" applyAlignment="1" applyProtection="1">
      <alignment horizontal="center" vertical="center"/>
      <protection hidden="1"/>
    </xf>
    <xf numFmtId="0" fontId="27" fillId="46" borderId="82" xfId="0" applyFont="1" applyFill="1" applyBorder="1" applyAlignment="1" applyProtection="1">
      <alignment horizontal="center" vertical="center"/>
      <protection hidden="1"/>
    </xf>
    <xf numFmtId="0" fontId="27" fillId="46" borderId="14" xfId="0" applyFont="1" applyFill="1" applyBorder="1" applyAlignment="1" applyProtection="1">
      <alignment horizontal="center" vertical="center"/>
      <protection hidden="1"/>
    </xf>
    <xf numFmtId="0" fontId="27" fillId="46" borderId="101" xfId="0" applyFont="1" applyFill="1" applyBorder="1" applyAlignment="1" applyProtection="1">
      <alignment horizontal="center" vertical="center"/>
      <protection hidden="1"/>
    </xf>
    <xf numFmtId="0" fontId="27" fillId="46" borderId="18" xfId="0" applyFont="1" applyFill="1" applyBorder="1" applyAlignment="1" applyProtection="1">
      <alignment horizontal="center" vertical="center"/>
      <protection hidden="1"/>
    </xf>
    <xf numFmtId="0" fontId="27" fillId="46" borderId="11" xfId="0" applyFont="1" applyFill="1" applyBorder="1" applyAlignment="1" applyProtection="1">
      <alignment horizontal="center" vertical="center"/>
      <protection hidden="1"/>
    </xf>
    <xf numFmtId="0" fontId="27" fillId="46" borderId="98" xfId="0" applyFont="1" applyFill="1" applyBorder="1" applyAlignment="1" applyProtection="1">
      <alignment horizontal="center" vertical="center"/>
      <protection hidden="1"/>
    </xf>
    <xf numFmtId="0" fontId="27" fillId="46" borderId="87" xfId="0" applyFont="1" applyFill="1" applyBorder="1" applyAlignment="1" applyProtection="1">
      <alignment horizontal="center" vertical="center"/>
      <protection hidden="1"/>
    </xf>
    <xf numFmtId="0" fontId="27" fillId="46" borderId="104" xfId="0" applyFont="1" applyFill="1" applyBorder="1" applyAlignment="1" applyProtection="1">
      <alignment horizontal="center" vertical="center"/>
      <protection hidden="1"/>
    </xf>
    <xf numFmtId="0" fontId="27" fillId="46" borderId="51" xfId="0" applyFont="1" applyFill="1" applyBorder="1" applyAlignment="1" applyProtection="1">
      <alignment horizontal="center" vertical="center"/>
      <protection hidden="1"/>
    </xf>
    <xf numFmtId="0" fontId="27" fillId="46" borderId="105" xfId="0" applyFont="1" applyFill="1" applyBorder="1" applyAlignment="1" applyProtection="1">
      <alignment horizontal="center" vertical="center"/>
      <protection hidden="1"/>
    </xf>
    <xf numFmtId="0" fontId="27" fillId="46" borderId="50" xfId="0" applyFont="1" applyFill="1" applyBorder="1" applyAlignment="1" applyProtection="1">
      <alignment horizontal="center" vertical="center"/>
      <protection hidden="1"/>
    </xf>
    <xf numFmtId="0" fontId="27" fillId="46" borderId="22" xfId="0" applyFont="1" applyFill="1" applyBorder="1" applyAlignment="1" applyProtection="1">
      <alignment horizontal="center" vertical="center"/>
      <protection hidden="1"/>
    </xf>
    <xf numFmtId="0" fontId="27" fillId="46" borderId="88" xfId="0" applyFont="1" applyFill="1" applyBorder="1" applyAlignment="1" applyProtection="1">
      <alignment horizontal="center" vertical="center"/>
      <protection hidden="1"/>
    </xf>
    <xf numFmtId="0" fontId="35" fillId="46" borderId="21" xfId="0" applyFont="1" applyFill="1" applyBorder="1" applyAlignment="1" applyProtection="1">
      <alignment horizontal="left" vertical="center" indent="1"/>
      <protection hidden="1"/>
    </xf>
    <xf numFmtId="0" fontId="35" fillId="46" borderId="43" xfId="0" applyFont="1" applyFill="1" applyBorder="1" applyAlignment="1" applyProtection="1">
      <alignment horizontal="left" vertical="center" indent="1"/>
      <protection hidden="1"/>
    </xf>
    <xf numFmtId="3" fontId="48" fillId="46" borderId="23" xfId="0" applyNumberFormat="1" applyFont="1" applyFill="1" applyBorder="1" applyAlignment="1" applyProtection="1">
      <alignment horizontal="center" vertical="center"/>
      <protection hidden="1"/>
    </xf>
    <xf numFmtId="164" fontId="25" fillId="40" borderId="64" xfId="0" applyNumberFormat="1" applyFont="1" applyFill="1" applyBorder="1" applyAlignment="1" applyProtection="1">
      <alignment horizontal="center" vertical="center"/>
      <protection hidden="1"/>
    </xf>
    <xf numFmtId="0" fontId="25" fillId="34" borderId="0" xfId="0" applyFont="1" applyFill="1" applyAlignment="1" applyProtection="1">
      <alignment vertical="center" textRotation="45"/>
      <protection hidden="1"/>
    </xf>
    <xf numFmtId="0" fontId="27" fillId="41" borderId="48" xfId="0" applyFont="1" applyFill="1" applyBorder="1" applyAlignment="1" applyProtection="1">
      <alignment horizontal="center" vertical="center"/>
      <protection hidden="1"/>
    </xf>
    <xf numFmtId="3" fontId="25" fillId="40" borderId="59" xfId="0" applyNumberFormat="1" applyFont="1" applyFill="1" applyBorder="1" applyAlignment="1" applyProtection="1">
      <alignment horizontal="center" vertical="center"/>
      <protection hidden="1"/>
    </xf>
    <xf numFmtId="3" fontId="25" fillId="40" borderId="15" xfId="0" applyNumberFormat="1" applyFont="1" applyFill="1" applyBorder="1" applyAlignment="1" applyProtection="1">
      <alignment horizontal="center" vertical="center"/>
      <protection hidden="1"/>
    </xf>
    <xf numFmtId="3" fontId="25" fillId="40" borderId="12" xfId="0" applyNumberFormat="1" applyFont="1" applyFill="1" applyBorder="1" applyAlignment="1" applyProtection="1">
      <alignment horizontal="center" vertical="center"/>
      <protection hidden="1"/>
    </xf>
    <xf numFmtId="0" fontId="27" fillId="35" borderId="48" xfId="0" applyFont="1" applyFill="1" applyBorder="1" applyAlignment="1" applyProtection="1">
      <alignment horizontal="center" vertical="center"/>
      <protection hidden="1"/>
    </xf>
    <xf numFmtId="3" fontId="25" fillId="38" borderId="59" xfId="0" applyNumberFormat="1" applyFont="1" applyFill="1" applyBorder="1" applyAlignment="1" applyProtection="1">
      <alignment horizontal="center" vertical="center"/>
      <protection hidden="1"/>
    </xf>
    <xf numFmtId="3" fontId="25" fillId="38" borderId="15" xfId="0" applyNumberFormat="1" applyFont="1" applyFill="1" applyBorder="1" applyAlignment="1" applyProtection="1">
      <alignment horizontal="center" vertical="center"/>
      <protection hidden="1"/>
    </xf>
    <xf numFmtId="3" fontId="25" fillId="38" borderId="12" xfId="0" applyNumberFormat="1" applyFont="1" applyFill="1" applyBorder="1" applyAlignment="1" applyProtection="1">
      <alignment horizontal="center" vertical="center"/>
      <protection hidden="1"/>
    </xf>
    <xf numFmtId="3" fontId="34" fillId="38" borderId="12" xfId="0" applyNumberFormat="1" applyFont="1" applyFill="1" applyBorder="1" applyAlignment="1" applyProtection="1">
      <alignment horizontal="center" vertical="center"/>
      <protection hidden="1"/>
    </xf>
    <xf numFmtId="0" fontId="27" fillId="46" borderId="48" xfId="0" applyFont="1" applyFill="1" applyBorder="1" applyAlignment="1" applyProtection="1">
      <alignment horizontal="center" vertical="center"/>
      <protection hidden="1"/>
    </xf>
    <xf numFmtId="3" fontId="25" fillId="43" borderId="59" xfId="0" applyNumberFormat="1" applyFont="1" applyFill="1" applyBorder="1" applyAlignment="1" applyProtection="1">
      <alignment horizontal="center" vertical="center"/>
      <protection hidden="1"/>
    </xf>
    <xf numFmtId="3" fontId="25" fillId="43" borderId="15" xfId="0" applyNumberFormat="1" applyFont="1" applyFill="1" applyBorder="1" applyAlignment="1" applyProtection="1">
      <alignment horizontal="center" vertical="center"/>
      <protection hidden="1"/>
    </xf>
    <xf numFmtId="3" fontId="25" fillId="43" borderId="12" xfId="0" applyNumberFormat="1" applyFont="1" applyFill="1" applyBorder="1" applyAlignment="1" applyProtection="1">
      <alignment horizontal="center" vertical="center"/>
      <protection hidden="1"/>
    </xf>
    <xf numFmtId="0" fontId="27" fillId="37" borderId="48" xfId="0" applyFont="1" applyFill="1" applyBorder="1" applyAlignment="1" applyProtection="1">
      <alignment horizontal="center" vertical="center"/>
      <protection hidden="1"/>
    </xf>
    <xf numFmtId="3" fontId="25" fillId="39" borderId="59" xfId="0" applyNumberFormat="1" applyFont="1" applyFill="1" applyBorder="1" applyAlignment="1" applyProtection="1">
      <alignment horizontal="center" vertical="center"/>
      <protection hidden="1"/>
    </xf>
    <xf numFmtId="3" fontId="25" fillId="39" borderId="15" xfId="0" applyNumberFormat="1" applyFont="1" applyFill="1" applyBorder="1" applyAlignment="1" applyProtection="1">
      <alignment horizontal="center" vertical="center"/>
      <protection hidden="1"/>
    </xf>
    <xf numFmtId="3" fontId="25" fillId="39" borderId="12" xfId="0" applyNumberFormat="1" applyFont="1" applyFill="1" applyBorder="1" applyAlignment="1" applyProtection="1">
      <alignment horizontal="center" vertical="center"/>
      <protection hidden="1"/>
    </xf>
    <xf numFmtId="0" fontId="27" fillId="44" borderId="48" xfId="0" applyFont="1" applyFill="1" applyBorder="1" applyAlignment="1" applyProtection="1">
      <alignment horizontal="center" vertical="center"/>
      <protection hidden="1"/>
    </xf>
    <xf numFmtId="3" fontId="25" fillId="42" borderId="59" xfId="0" applyNumberFormat="1" applyFont="1" applyFill="1" applyBorder="1" applyAlignment="1" applyProtection="1">
      <alignment horizontal="center" vertical="center"/>
      <protection hidden="1"/>
    </xf>
    <xf numFmtId="3" fontId="25" fillId="42" borderId="15" xfId="0" applyNumberFormat="1" applyFont="1" applyFill="1" applyBorder="1" applyAlignment="1" applyProtection="1">
      <alignment horizontal="center" vertical="center"/>
      <protection hidden="1"/>
    </xf>
    <xf numFmtId="3" fontId="25" fillId="42" borderId="12" xfId="0" applyNumberFormat="1" applyFont="1" applyFill="1" applyBorder="1" applyAlignment="1" applyProtection="1">
      <alignment horizontal="center" vertical="center"/>
      <protection hidden="1"/>
    </xf>
    <xf numFmtId="0" fontId="27" fillId="45" borderId="48" xfId="0" applyFont="1" applyFill="1" applyBorder="1" applyAlignment="1" applyProtection="1">
      <alignment horizontal="center" vertical="center"/>
      <protection hidden="1"/>
    </xf>
    <xf numFmtId="3" fontId="25" fillId="36" borderId="59" xfId="0" applyNumberFormat="1" applyFont="1" applyFill="1" applyBorder="1" applyAlignment="1" applyProtection="1">
      <alignment horizontal="center" vertical="center"/>
      <protection hidden="1"/>
    </xf>
    <xf numFmtId="3" fontId="25" fillId="36" borderId="15" xfId="0" applyNumberFormat="1" applyFont="1" applyFill="1" applyBorder="1" applyAlignment="1" applyProtection="1">
      <alignment horizontal="center" vertical="center"/>
      <protection hidden="1"/>
    </xf>
    <xf numFmtId="3" fontId="25" fillId="36" borderId="12" xfId="0" applyNumberFormat="1" applyFont="1" applyFill="1" applyBorder="1" applyAlignment="1" applyProtection="1">
      <alignment horizontal="center" vertical="center"/>
      <protection hidden="1"/>
    </xf>
    <xf numFmtId="0" fontId="27" fillId="41" borderId="110" xfId="0" applyFont="1" applyFill="1" applyBorder="1" applyAlignment="1" applyProtection="1">
      <alignment horizontal="center" vertical="center"/>
      <protection hidden="1"/>
    </xf>
    <xf numFmtId="3" fontId="34" fillId="40" borderId="11" xfId="0" applyNumberFormat="1" applyFont="1" applyFill="1" applyBorder="1" applyAlignment="1" applyProtection="1">
      <alignment horizontal="center" vertical="center"/>
      <protection hidden="1"/>
    </xf>
    <xf numFmtId="0" fontId="25" fillId="40" borderId="38" xfId="0" applyFont="1" applyFill="1" applyBorder="1" applyAlignment="1" applyProtection="1">
      <alignment horizontal="left" vertical="top"/>
      <protection hidden="1"/>
    </xf>
    <xf numFmtId="0" fontId="25" fillId="40" borderId="16" xfId="0" applyFont="1" applyFill="1" applyBorder="1" applyAlignment="1" applyProtection="1">
      <alignment horizontal="left" vertical="top"/>
      <protection hidden="1"/>
    </xf>
    <xf numFmtId="0" fontId="25" fillId="40" borderId="16" xfId="0" applyFont="1" applyFill="1" applyBorder="1" applyAlignment="1" applyProtection="1">
      <alignment horizontal="left" vertical="top" wrapText="1"/>
      <protection hidden="1"/>
    </xf>
    <xf numFmtId="0" fontId="25" fillId="40" borderId="16" xfId="0" applyFont="1" applyFill="1" applyBorder="1" applyAlignment="1" applyProtection="1">
      <alignment vertical="top"/>
      <protection hidden="1"/>
    </xf>
    <xf numFmtId="3" fontId="0" fillId="0" borderId="0" xfId="0" applyNumberFormat="1"/>
    <xf numFmtId="3" fontId="34" fillId="36" borderId="11" xfId="0" applyNumberFormat="1" applyFont="1" applyFill="1" applyBorder="1" applyAlignment="1" applyProtection="1">
      <alignment horizontal="center" vertical="center"/>
      <protection hidden="1"/>
    </xf>
    <xf numFmtId="3" fontId="34" fillId="38" borderId="11" xfId="0" applyNumberFormat="1" applyFont="1" applyFill="1" applyBorder="1" applyAlignment="1" applyProtection="1">
      <alignment horizontal="center" vertical="center"/>
      <protection hidden="1"/>
    </xf>
    <xf numFmtId="3" fontId="34" fillId="42" borderId="11" xfId="0" applyNumberFormat="1" applyFont="1" applyFill="1" applyBorder="1" applyAlignment="1" applyProtection="1">
      <alignment horizontal="center" vertical="center"/>
      <protection hidden="1"/>
    </xf>
    <xf numFmtId="4" fontId="25" fillId="40" borderId="86" xfId="0" applyNumberFormat="1" applyFont="1" applyFill="1" applyBorder="1" applyAlignment="1" applyProtection="1">
      <alignment horizontal="center" vertical="center"/>
      <protection hidden="1"/>
    </xf>
    <xf numFmtId="4" fontId="25" fillId="40" borderId="111" xfId="0" applyNumberFormat="1" applyFont="1" applyFill="1" applyBorder="1" applyAlignment="1" applyProtection="1">
      <alignment horizontal="center" vertical="center"/>
      <protection hidden="1"/>
    </xf>
    <xf numFmtId="4" fontId="25" fillId="38" borderId="111" xfId="0" applyNumberFormat="1" applyFont="1" applyFill="1" applyBorder="1" applyAlignment="1" applyProtection="1">
      <alignment horizontal="center" vertical="center"/>
      <protection hidden="1"/>
    </xf>
    <xf numFmtId="4" fontId="25" fillId="40" borderId="89" xfId="0" applyNumberFormat="1" applyFont="1" applyFill="1" applyBorder="1" applyAlignment="1" applyProtection="1">
      <alignment horizontal="center" vertical="center"/>
      <protection hidden="1"/>
    </xf>
    <xf numFmtId="4" fontId="25" fillId="40" borderId="90" xfId="0" applyNumberFormat="1" applyFont="1" applyFill="1" applyBorder="1" applyAlignment="1" applyProtection="1">
      <alignment horizontal="center" vertical="center"/>
      <protection hidden="1"/>
    </xf>
    <xf numFmtId="0" fontId="25" fillId="42" borderId="16" xfId="0" applyFont="1" applyFill="1" applyBorder="1" applyAlignment="1" applyProtection="1">
      <alignment horizontal="left" vertical="center" wrapText="1"/>
      <protection hidden="1"/>
    </xf>
    <xf numFmtId="164" fontId="26" fillId="44" borderId="43" xfId="0" applyNumberFormat="1" applyFont="1" applyFill="1" applyBorder="1" applyAlignment="1" applyProtection="1">
      <alignment horizontal="center" vertical="center"/>
      <protection hidden="1"/>
    </xf>
    <xf numFmtId="0" fontId="25" fillId="36" borderId="16" xfId="0" applyFont="1" applyFill="1" applyBorder="1" applyAlignment="1" applyProtection="1">
      <alignment horizontal="left" vertical="center" wrapText="1"/>
      <protection hidden="1"/>
    </xf>
    <xf numFmtId="164" fontId="26" fillId="45" borderId="43" xfId="0" applyNumberFormat="1" applyFont="1" applyFill="1" applyBorder="1" applyAlignment="1" applyProtection="1">
      <alignment horizontal="center" vertical="center"/>
      <protection hidden="1"/>
    </xf>
    <xf numFmtId="0" fontId="37" fillId="42" borderId="0" xfId="0" applyFont="1" applyFill="1" applyBorder="1" applyAlignment="1" applyProtection="1">
      <alignment horizontal="center" vertical="center" wrapText="1"/>
      <protection hidden="1"/>
    </xf>
    <xf numFmtId="0" fontId="37" fillId="36" borderId="0" xfId="0" applyFont="1" applyFill="1" applyBorder="1" applyAlignment="1" applyProtection="1">
      <alignment horizontal="center" vertical="center" wrapText="1"/>
      <protection hidden="1"/>
    </xf>
    <xf numFmtId="0" fontId="25" fillId="47" borderId="16" xfId="0" applyFont="1" applyFill="1" applyBorder="1" applyAlignment="1" applyProtection="1">
      <alignment vertical="center" wrapText="1"/>
      <protection hidden="1"/>
    </xf>
    <xf numFmtId="16" fontId="25" fillId="48" borderId="16" xfId="0" applyNumberFormat="1" applyFont="1" applyFill="1" applyBorder="1" applyAlignment="1" applyProtection="1">
      <alignment vertical="center" wrapText="1"/>
      <protection hidden="1"/>
    </xf>
    <xf numFmtId="0" fontId="25" fillId="49" borderId="60" xfId="0" applyFont="1" applyFill="1" applyBorder="1" applyAlignment="1" applyProtection="1">
      <alignment vertical="center" wrapText="1"/>
      <protection hidden="1"/>
    </xf>
    <xf numFmtId="0" fontId="25" fillId="49" borderId="20" xfId="0" applyFont="1" applyFill="1" applyBorder="1" applyAlignment="1" applyProtection="1">
      <alignment vertical="center" wrapText="1"/>
      <protection hidden="1"/>
    </xf>
    <xf numFmtId="0" fontId="27" fillId="41" borderId="88" xfId="0" applyFont="1" applyFill="1" applyBorder="1" applyAlignment="1" applyProtection="1">
      <alignment horizontal="center" vertical="center"/>
      <protection hidden="1"/>
    </xf>
    <xf numFmtId="164" fontId="26" fillId="41" borderId="43" xfId="0" applyNumberFormat="1" applyFont="1" applyFill="1" applyBorder="1" applyAlignment="1" applyProtection="1">
      <alignment horizontal="center" vertical="center"/>
      <protection hidden="1"/>
    </xf>
    <xf numFmtId="0" fontId="25" fillId="38" borderId="16" xfId="0" applyFont="1" applyFill="1" applyBorder="1" applyAlignment="1" applyProtection="1">
      <alignment horizontal="left" vertical="center" wrapText="1"/>
      <protection hidden="1"/>
    </xf>
    <xf numFmtId="164" fontId="26" fillId="35" borderId="43" xfId="0" applyNumberFormat="1" applyFont="1" applyFill="1" applyBorder="1" applyAlignment="1" applyProtection="1">
      <alignment horizontal="center" vertical="center"/>
      <protection hidden="1"/>
    </xf>
    <xf numFmtId="0" fontId="25" fillId="43" borderId="16" xfId="0" applyFont="1" applyFill="1" applyBorder="1" applyAlignment="1" applyProtection="1">
      <alignment horizontal="left" vertical="center" wrapText="1"/>
      <protection hidden="1"/>
    </xf>
    <xf numFmtId="164" fontId="26" fillId="37" borderId="43" xfId="0" applyNumberFormat="1" applyFont="1" applyFill="1" applyBorder="1" applyAlignment="1" applyProtection="1">
      <alignment horizontal="center" vertical="center"/>
      <protection hidden="1"/>
    </xf>
    <xf numFmtId="0" fontId="25" fillId="39" borderId="16" xfId="0" applyFont="1" applyFill="1" applyBorder="1" applyAlignment="1" applyProtection="1">
      <alignment horizontal="left" vertical="center" wrapText="1"/>
      <protection hidden="1"/>
    </xf>
    <xf numFmtId="0" fontId="25" fillId="42" borderId="16" xfId="0" applyFont="1" applyFill="1" applyBorder="1" applyAlignment="1" applyProtection="1">
      <alignment horizontal="left" vertical="center" wrapText="1"/>
      <protection hidden="1"/>
    </xf>
    <xf numFmtId="0" fontId="25" fillId="36" borderId="16" xfId="0" applyFont="1" applyFill="1" applyBorder="1" applyAlignment="1" applyProtection="1">
      <alignment horizontal="left" vertical="center" wrapText="1"/>
      <protection hidden="1"/>
    </xf>
    <xf numFmtId="0" fontId="25" fillId="33" borderId="0" xfId="0" applyFont="1" applyFill="1" applyBorder="1" applyAlignment="1" applyProtection="1">
      <alignment vertical="center"/>
      <protection hidden="1"/>
    </xf>
    <xf numFmtId="0" fontId="25" fillId="33" borderId="0" xfId="0" applyFont="1" applyFill="1" applyBorder="1" applyProtection="1">
      <protection hidden="1"/>
    </xf>
    <xf numFmtId="0" fontId="25" fillId="33" borderId="0" xfId="0" applyFont="1" applyFill="1" applyProtection="1">
      <protection hidden="1"/>
    </xf>
    <xf numFmtId="0" fontId="48" fillId="33" borderId="0" xfId="0" applyFont="1" applyFill="1" applyProtection="1">
      <protection hidden="1"/>
    </xf>
    <xf numFmtId="3" fontId="25" fillId="33" borderId="0" xfId="0" applyNumberFormat="1" applyFont="1" applyFill="1" applyProtection="1">
      <protection hidden="1"/>
    </xf>
    <xf numFmtId="0" fontId="25" fillId="33" borderId="0" xfId="0" applyFont="1" applyFill="1" applyAlignment="1" applyProtection="1">
      <alignment vertical="center"/>
      <protection hidden="1"/>
    </xf>
    <xf numFmtId="0" fontId="25" fillId="33" borderId="56" xfId="0" applyFont="1" applyFill="1" applyBorder="1" applyAlignment="1" applyProtection="1">
      <alignment horizontal="center" vertical="center"/>
      <protection hidden="1"/>
    </xf>
    <xf numFmtId="0" fontId="46" fillId="33" borderId="35" xfId="0" applyFont="1" applyFill="1" applyBorder="1" applyAlignment="1" applyProtection="1">
      <alignment horizontal="center" vertical="center"/>
      <protection hidden="1"/>
    </xf>
    <xf numFmtId="0" fontId="47" fillId="33" borderId="0" xfId="42" applyNumberFormat="1" applyFont="1" applyFill="1" applyBorder="1" applyAlignment="1" applyProtection="1">
      <alignment wrapText="1"/>
      <protection hidden="1"/>
    </xf>
    <xf numFmtId="0" fontId="48" fillId="33" borderId="0" xfId="0" applyFont="1" applyFill="1" applyBorder="1" applyAlignment="1" applyProtection="1">
      <alignment vertical="center"/>
      <protection hidden="1"/>
    </xf>
    <xf numFmtId="3" fontId="48" fillId="33" borderId="36" xfId="0" applyNumberFormat="1" applyFont="1" applyFill="1" applyBorder="1" applyAlignment="1" applyProtection="1">
      <alignment vertical="center"/>
      <protection hidden="1"/>
    </xf>
    <xf numFmtId="0" fontId="25" fillId="33" borderId="36" xfId="0" applyFont="1" applyFill="1" applyBorder="1" applyAlignment="1" applyProtection="1">
      <alignment vertical="center"/>
      <protection hidden="1"/>
    </xf>
    <xf numFmtId="0" fontId="25" fillId="33" borderId="34" xfId="0" applyFont="1" applyFill="1" applyBorder="1" applyAlignment="1" applyProtection="1">
      <alignment horizontal="center" vertical="center"/>
      <protection hidden="1"/>
    </xf>
    <xf numFmtId="0" fontId="51" fillId="33" borderId="0" xfId="0" applyFont="1" applyFill="1" applyProtection="1">
      <protection hidden="1"/>
    </xf>
    <xf numFmtId="0" fontId="39" fillId="33" borderId="35" xfId="0" applyFont="1" applyFill="1" applyBorder="1" applyAlignment="1" applyProtection="1">
      <alignment horizontal="center" vertical="top"/>
      <protection hidden="1"/>
    </xf>
    <xf numFmtId="0" fontId="25" fillId="33" borderId="0" xfId="0" applyFont="1" applyFill="1" applyAlignment="1" applyProtection="1">
      <alignment vertical="top"/>
      <protection hidden="1"/>
    </xf>
    <xf numFmtId="0" fontId="39" fillId="33" borderId="29" xfId="0" applyFont="1" applyFill="1" applyBorder="1" applyAlignment="1" applyProtection="1">
      <alignment horizontal="left" vertical="top"/>
      <protection hidden="1"/>
    </xf>
    <xf numFmtId="0" fontId="25" fillId="33" borderId="25" xfId="0" applyFont="1" applyFill="1" applyBorder="1" applyAlignment="1" applyProtection="1">
      <alignment vertical="top"/>
      <protection hidden="1"/>
    </xf>
    <xf numFmtId="0" fontId="48" fillId="33" borderId="25" xfId="0" applyFont="1" applyFill="1" applyBorder="1" applyAlignment="1" applyProtection="1">
      <alignment vertical="top"/>
      <protection hidden="1"/>
    </xf>
    <xf numFmtId="0" fontId="25" fillId="33" borderId="40" xfId="0" applyFont="1" applyFill="1" applyBorder="1" applyAlignment="1" applyProtection="1">
      <alignment vertical="top"/>
      <protection hidden="1"/>
    </xf>
    <xf numFmtId="0" fontId="39" fillId="33" borderId="0" xfId="0" applyFont="1" applyFill="1" applyAlignment="1" applyProtection="1">
      <alignment horizontal="center" vertical="center"/>
      <protection hidden="1"/>
    </xf>
    <xf numFmtId="164" fontId="37" fillId="56" borderId="11" xfId="0" applyNumberFormat="1" applyFont="1" applyFill="1" applyBorder="1" applyAlignment="1" applyProtection="1">
      <alignment horizontal="center" vertical="center"/>
      <protection hidden="1"/>
    </xf>
    <xf numFmtId="0" fontId="39" fillId="35" borderId="26" xfId="0" applyFont="1" applyFill="1" applyBorder="1" applyAlignment="1" applyProtection="1">
      <alignment horizontal="center" vertical="center"/>
      <protection hidden="1"/>
    </xf>
    <xf numFmtId="0" fontId="25" fillId="35" borderId="27" xfId="0" applyFont="1" applyFill="1" applyBorder="1" applyProtection="1">
      <protection hidden="1"/>
    </xf>
    <xf numFmtId="0" fontId="29" fillId="35" borderId="27" xfId="0" applyFont="1" applyFill="1" applyBorder="1" applyAlignment="1" applyProtection="1">
      <alignment horizontal="center" vertical="center" wrapText="1"/>
      <protection hidden="1"/>
    </xf>
    <xf numFmtId="3" fontId="35" fillId="35" borderId="27" xfId="0" applyNumberFormat="1" applyFont="1" applyFill="1" applyBorder="1" applyAlignment="1" applyProtection="1">
      <alignment horizontal="center" vertical="center" wrapText="1"/>
      <protection hidden="1"/>
    </xf>
    <xf numFmtId="0" fontId="35" fillId="35" borderId="27" xfId="0" applyFont="1" applyFill="1" applyBorder="1" applyAlignment="1" applyProtection="1">
      <alignment horizontal="center" vertical="center" wrapText="1"/>
      <protection hidden="1"/>
    </xf>
    <xf numFmtId="3" fontId="48" fillId="35" borderId="27" xfId="0" applyNumberFormat="1" applyFont="1" applyFill="1" applyBorder="1" applyAlignment="1" applyProtection="1">
      <alignment vertical="center"/>
      <protection hidden="1"/>
    </xf>
    <xf numFmtId="0" fontId="40" fillId="35" borderId="28" xfId="42" applyNumberFormat="1" applyFont="1" applyFill="1" applyBorder="1" applyAlignment="1" applyProtection="1">
      <alignment horizontal="center" vertical="center" wrapText="1"/>
      <protection hidden="1"/>
    </xf>
    <xf numFmtId="0" fontId="25" fillId="35" borderId="0" xfId="0" applyFont="1" applyFill="1" applyProtection="1">
      <protection hidden="1"/>
    </xf>
    <xf numFmtId="0" fontId="33" fillId="35" borderId="0" xfId="0" applyFont="1" applyFill="1" applyBorder="1" applyAlignment="1" applyProtection="1">
      <alignment horizontal="left" vertical="top" wrapText="1"/>
      <protection hidden="1"/>
    </xf>
    <xf numFmtId="0" fontId="37" fillId="35" borderId="11" xfId="0" applyFont="1" applyFill="1" applyBorder="1" applyAlignment="1" applyProtection="1">
      <alignment horizontal="center" vertical="center" wrapText="1"/>
      <protection hidden="1"/>
    </xf>
    <xf numFmtId="0" fontId="35" fillId="35" borderId="0" xfId="0" applyFont="1" applyFill="1" applyBorder="1" applyAlignment="1" applyProtection="1">
      <alignment horizontal="center" vertical="center" wrapText="1"/>
      <protection hidden="1"/>
    </xf>
    <xf numFmtId="0" fontId="40" fillId="35" borderId="36" xfId="42" applyNumberFormat="1" applyFont="1" applyFill="1" applyBorder="1" applyAlignment="1" applyProtection="1">
      <alignment horizontal="center" vertical="center" wrapText="1"/>
      <protection hidden="1"/>
    </xf>
    <xf numFmtId="0" fontId="39" fillId="35" borderId="35" xfId="0" applyFont="1" applyFill="1" applyBorder="1" applyAlignment="1" applyProtection="1">
      <alignment horizontal="center" vertical="center"/>
      <protection hidden="1"/>
    </xf>
    <xf numFmtId="0" fontId="38" fillId="35" borderId="0" xfId="0" applyFont="1" applyFill="1" applyProtection="1">
      <protection hidden="1"/>
    </xf>
    <xf numFmtId="0" fontId="25" fillId="35" borderId="0" xfId="0" applyFont="1" applyFill="1" applyAlignment="1" applyProtection="1">
      <alignment vertical="center"/>
      <protection hidden="1"/>
    </xf>
    <xf numFmtId="0" fontId="49" fillId="35" borderId="0" xfId="0" applyFont="1" applyFill="1" applyBorder="1" applyAlignment="1" applyProtection="1">
      <alignment horizontal="center" vertical="center"/>
      <protection hidden="1"/>
    </xf>
    <xf numFmtId="0" fontId="37" fillId="55" borderId="11" xfId="0" applyFont="1" applyFill="1" applyBorder="1" applyAlignment="1" applyProtection="1">
      <alignment horizontal="center" vertical="center" wrapText="1"/>
      <protection hidden="1"/>
    </xf>
    <xf numFmtId="164" fontId="37" fillId="55" borderId="11" xfId="0" applyNumberFormat="1" applyFont="1" applyFill="1" applyBorder="1" applyAlignment="1" applyProtection="1">
      <alignment horizontal="center" vertical="center"/>
      <protection hidden="1"/>
    </xf>
    <xf numFmtId="0" fontId="37" fillId="37" borderId="11" xfId="0" applyFont="1" applyFill="1" applyBorder="1" applyAlignment="1" applyProtection="1">
      <alignment horizontal="center" vertical="center" wrapText="1"/>
      <protection hidden="1"/>
    </xf>
    <xf numFmtId="0" fontId="54" fillId="35" borderId="25" xfId="0" applyFont="1" applyFill="1" applyBorder="1" applyAlignment="1" applyProtection="1">
      <alignment horizontal="left" vertical="top"/>
      <protection hidden="1"/>
    </xf>
    <xf numFmtId="0" fontId="53" fillId="35" borderId="0" xfId="0" applyFont="1" applyFill="1" applyBorder="1" applyAlignment="1" applyProtection="1">
      <alignment horizontal="left" vertical="center"/>
      <protection hidden="1"/>
    </xf>
    <xf numFmtId="0" fontId="25" fillId="55" borderId="11" xfId="0" applyFont="1" applyFill="1" applyBorder="1" applyAlignment="1" applyProtection="1">
      <alignment horizontal="center" vertical="center"/>
      <protection hidden="1"/>
    </xf>
    <xf numFmtId="1" fontId="26" fillId="55" borderId="12" xfId="0" applyNumberFormat="1" applyFont="1" applyFill="1" applyBorder="1" applyAlignment="1" applyProtection="1">
      <alignment horizontal="center" vertical="center"/>
      <protection hidden="1"/>
    </xf>
    <xf numFmtId="4" fontId="26" fillId="55" borderId="12" xfId="0" applyNumberFormat="1" applyFont="1" applyFill="1" applyBorder="1" applyAlignment="1" applyProtection="1">
      <alignment horizontal="center" vertical="center"/>
      <protection hidden="1"/>
    </xf>
    <xf numFmtId="1" fontId="26" fillId="55" borderId="12" xfId="0" applyNumberFormat="1" applyFont="1" applyFill="1" applyBorder="1" applyAlignment="1" applyProtection="1">
      <alignment horizontal="center" vertical="center" wrapText="1"/>
      <protection hidden="1"/>
    </xf>
    <xf numFmtId="0" fontId="25" fillId="55" borderId="56" xfId="0" applyFont="1" applyFill="1" applyBorder="1" applyAlignment="1" applyProtection="1">
      <alignment horizontal="center" vertical="center"/>
      <protection hidden="1"/>
    </xf>
    <xf numFmtId="1" fontId="26" fillId="55" borderId="34" xfId="0" applyNumberFormat="1" applyFont="1" applyFill="1" applyBorder="1" applyAlignment="1" applyProtection="1">
      <alignment horizontal="center" vertical="center"/>
      <protection hidden="1"/>
    </xf>
    <xf numFmtId="0" fontId="42" fillId="38" borderId="30" xfId="0" applyFont="1" applyFill="1" applyBorder="1" applyAlignment="1" applyProtection="1">
      <alignment horizontal="center" vertical="center"/>
      <protection hidden="1"/>
    </xf>
    <xf numFmtId="0" fontId="26" fillId="38" borderId="31" xfId="0" applyFont="1" applyFill="1" applyBorder="1" applyAlignment="1" applyProtection="1">
      <alignment horizontal="center" vertical="center"/>
      <protection hidden="1"/>
    </xf>
    <xf numFmtId="0" fontId="26" fillId="38" borderId="59" xfId="0" applyFont="1" applyFill="1" applyBorder="1" applyAlignment="1" applyProtection="1">
      <alignment horizontal="center" vertical="center"/>
      <protection hidden="1"/>
    </xf>
    <xf numFmtId="0" fontId="25" fillId="38" borderId="33" xfId="0" applyFont="1" applyFill="1" applyBorder="1" applyAlignment="1" applyProtection="1">
      <alignment horizontal="center" vertical="center" textRotation="90"/>
      <protection hidden="1"/>
    </xf>
    <xf numFmtId="0" fontId="25" fillId="38" borderId="31" xfId="0" applyFont="1" applyFill="1" applyBorder="1" applyAlignment="1" applyProtection="1">
      <alignment horizontal="center" vertical="center"/>
      <protection hidden="1"/>
    </xf>
    <xf numFmtId="0" fontId="25" fillId="38" borderId="32" xfId="0" applyFont="1" applyFill="1" applyBorder="1" applyAlignment="1" applyProtection="1">
      <alignment horizontal="center" vertical="center"/>
      <protection hidden="1"/>
    </xf>
    <xf numFmtId="0" fontId="37" fillId="41" borderId="12" xfId="0" applyFont="1" applyFill="1" applyBorder="1" applyAlignment="1" applyProtection="1">
      <alignment horizontal="center" vertical="center" wrapText="1"/>
      <protection hidden="1"/>
    </xf>
    <xf numFmtId="0" fontId="37" fillId="41" borderId="11" xfId="0" applyFont="1" applyFill="1" applyBorder="1" applyAlignment="1" applyProtection="1">
      <alignment horizontal="center" vertical="center" wrapText="1"/>
      <protection hidden="1"/>
    </xf>
    <xf numFmtId="164" fontId="37" fillId="57" borderId="11" xfId="0" applyNumberFormat="1" applyFont="1" applyFill="1" applyBorder="1" applyAlignment="1" applyProtection="1">
      <alignment horizontal="center" vertical="center"/>
      <protection hidden="1"/>
    </xf>
    <xf numFmtId="164" fontId="37" fillId="54" borderId="11" xfId="0" applyNumberFormat="1" applyFont="1" applyFill="1" applyBorder="1" applyAlignment="1" applyProtection="1">
      <alignment horizontal="center" vertical="center"/>
      <protection hidden="1"/>
    </xf>
    <xf numFmtId="164" fontId="37" fillId="58" borderId="11" xfId="0" applyNumberFormat="1" applyFont="1" applyFill="1" applyBorder="1" applyAlignment="1" applyProtection="1">
      <alignment horizontal="center" vertical="center"/>
      <protection hidden="1"/>
    </xf>
    <xf numFmtId="0" fontId="37" fillId="35" borderId="12" xfId="0" applyFont="1" applyFill="1" applyBorder="1" applyAlignment="1" applyProtection="1">
      <alignment horizontal="center" vertical="center" wrapText="1"/>
      <protection hidden="1"/>
    </xf>
    <xf numFmtId="0" fontId="37" fillId="46" borderId="12" xfId="0" applyFont="1" applyFill="1" applyBorder="1" applyAlignment="1" applyProtection="1">
      <alignment horizontal="center" vertical="center" wrapText="1"/>
      <protection hidden="1"/>
    </xf>
    <xf numFmtId="0" fontId="37" fillId="46" borderId="11" xfId="0" applyFont="1" applyFill="1" applyBorder="1" applyAlignment="1" applyProtection="1">
      <alignment horizontal="center" vertical="center" wrapText="1"/>
      <protection hidden="1"/>
    </xf>
    <xf numFmtId="164" fontId="37" fillId="59" borderId="11" xfId="0" applyNumberFormat="1" applyFont="1" applyFill="1" applyBorder="1" applyAlignment="1" applyProtection="1">
      <alignment horizontal="center" vertical="center"/>
      <protection hidden="1"/>
    </xf>
    <xf numFmtId="0" fontId="37" fillId="37" borderId="12" xfId="0" applyFont="1" applyFill="1" applyBorder="1" applyAlignment="1" applyProtection="1">
      <alignment horizontal="center" vertical="center" wrapText="1"/>
      <protection hidden="1"/>
    </xf>
    <xf numFmtId="0" fontId="37" fillId="44" borderId="11" xfId="0" applyFont="1" applyFill="1" applyBorder="1" applyAlignment="1" applyProtection="1">
      <alignment horizontal="center" vertical="center" wrapText="1"/>
      <protection hidden="1"/>
    </xf>
    <xf numFmtId="0" fontId="37" fillId="45" borderId="11" xfId="0" applyFont="1" applyFill="1" applyBorder="1" applyAlignment="1" applyProtection="1">
      <alignment horizontal="center" vertical="center" wrapText="1"/>
      <protection hidden="1"/>
    </xf>
    <xf numFmtId="0" fontId="48" fillId="57" borderId="16" xfId="0" applyFont="1" applyFill="1" applyBorder="1" applyAlignment="1" applyProtection="1">
      <alignment horizontal="center" vertical="center"/>
      <protection hidden="1"/>
    </xf>
    <xf numFmtId="0" fontId="48" fillId="57" borderId="46" xfId="0" applyFont="1" applyFill="1" applyBorder="1" applyAlignment="1" applyProtection="1">
      <alignment horizontal="center" vertical="center"/>
      <protection hidden="1"/>
    </xf>
    <xf numFmtId="0" fontId="48" fillId="57" borderId="20" xfId="0" applyFont="1" applyFill="1" applyBorder="1" applyAlignment="1" applyProtection="1">
      <alignment horizontal="center" vertical="center"/>
      <protection hidden="1"/>
    </xf>
    <xf numFmtId="0" fontId="48" fillId="54" borderId="16" xfId="0" applyFont="1" applyFill="1" applyBorder="1" applyAlignment="1" applyProtection="1">
      <alignment horizontal="center" vertical="center"/>
      <protection hidden="1"/>
    </xf>
    <xf numFmtId="0" fontId="48" fillId="54" borderId="46" xfId="0" applyFont="1" applyFill="1" applyBorder="1" applyAlignment="1" applyProtection="1">
      <alignment horizontal="center" vertical="center"/>
      <protection hidden="1"/>
    </xf>
    <xf numFmtId="0" fontId="48" fillId="54" borderId="20" xfId="0" applyFont="1" applyFill="1" applyBorder="1" applyAlignment="1" applyProtection="1">
      <alignment horizontal="center" vertical="center"/>
      <protection hidden="1"/>
    </xf>
    <xf numFmtId="0" fontId="48" fillId="56" borderId="60" xfId="0" applyFont="1" applyFill="1" applyBorder="1" applyAlignment="1" applyProtection="1">
      <alignment horizontal="center" vertical="center"/>
      <protection hidden="1"/>
    </xf>
    <xf numFmtId="0" fontId="48" fillId="56" borderId="46" xfId="0" applyFont="1" applyFill="1" applyBorder="1" applyAlignment="1" applyProtection="1">
      <alignment horizontal="center" vertical="center"/>
      <protection hidden="1"/>
    </xf>
    <xf numFmtId="0" fontId="48" fillId="56" borderId="20" xfId="0" applyFont="1" applyFill="1" applyBorder="1" applyAlignment="1" applyProtection="1">
      <alignment horizontal="center" vertical="center"/>
      <protection hidden="1"/>
    </xf>
    <xf numFmtId="0" fontId="48" fillId="56" borderId="16" xfId="0" applyFont="1" applyFill="1" applyBorder="1" applyAlignment="1" applyProtection="1">
      <alignment horizontal="center" vertical="center"/>
      <protection hidden="1"/>
    </xf>
    <xf numFmtId="0" fontId="48" fillId="55" borderId="60" xfId="0" applyFont="1" applyFill="1" applyBorder="1" applyAlignment="1" applyProtection="1">
      <alignment horizontal="center" vertical="center"/>
      <protection hidden="1"/>
    </xf>
    <xf numFmtId="0" fontId="48" fillId="55" borderId="46" xfId="0" applyFont="1" applyFill="1" applyBorder="1" applyAlignment="1" applyProtection="1">
      <alignment horizontal="center" vertical="center"/>
      <protection hidden="1"/>
    </xf>
    <xf numFmtId="0" fontId="48" fillId="55" borderId="20" xfId="0" applyFont="1" applyFill="1" applyBorder="1" applyAlignment="1" applyProtection="1">
      <alignment horizontal="center" vertical="center"/>
      <protection hidden="1"/>
    </xf>
    <xf numFmtId="0" fontId="48" fillId="55" borderId="16" xfId="0" applyFont="1" applyFill="1" applyBorder="1" applyAlignment="1" applyProtection="1">
      <alignment horizontal="center" vertical="center"/>
      <protection hidden="1"/>
    </xf>
    <xf numFmtId="0" fontId="48" fillId="58" borderId="60" xfId="0" applyFont="1" applyFill="1" applyBorder="1" applyAlignment="1" applyProtection="1">
      <alignment horizontal="center" vertical="center"/>
      <protection hidden="1"/>
    </xf>
    <xf numFmtId="0" fontId="48" fillId="58" borderId="46" xfId="0" applyFont="1" applyFill="1" applyBorder="1" applyAlignment="1" applyProtection="1">
      <alignment horizontal="center" vertical="center"/>
      <protection hidden="1"/>
    </xf>
    <xf numFmtId="0" fontId="48" fillId="58" borderId="16" xfId="0" applyFont="1" applyFill="1" applyBorder="1" applyAlignment="1" applyProtection="1">
      <alignment horizontal="center" vertical="center"/>
      <protection hidden="1"/>
    </xf>
    <xf numFmtId="0" fontId="48" fillId="59" borderId="60" xfId="0" applyFont="1" applyFill="1" applyBorder="1" applyAlignment="1" applyProtection="1">
      <alignment horizontal="center" vertical="center"/>
      <protection hidden="1"/>
    </xf>
    <xf numFmtId="0" fontId="48" fillId="59" borderId="46" xfId="0" applyFont="1" applyFill="1" applyBorder="1" applyAlignment="1" applyProtection="1">
      <alignment horizontal="center" vertical="center"/>
      <protection hidden="1"/>
    </xf>
    <xf numFmtId="0" fontId="48" fillId="59" borderId="20" xfId="0" applyFont="1" applyFill="1" applyBorder="1" applyAlignment="1" applyProtection="1">
      <alignment horizontal="center" vertical="center"/>
      <protection hidden="1"/>
    </xf>
    <xf numFmtId="0" fontId="48" fillId="59" borderId="16" xfId="0" applyFont="1" applyFill="1" applyBorder="1" applyAlignment="1" applyProtection="1">
      <alignment horizontal="center" vertical="center"/>
      <protection hidden="1"/>
    </xf>
    <xf numFmtId="0" fontId="48" fillId="58" borderId="76" xfId="0" applyFont="1" applyFill="1" applyBorder="1" applyAlignment="1" applyProtection="1">
      <alignment horizontal="center" vertical="center"/>
      <protection hidden="1"/>
    </xf>
    <xf numFmtId="0" fontId="25" fillId="57" borderId="0" xfId="0" applyFont="1" applyFill="1" applyBorder="1" applyAlignment="1" applyProtection="1">
      <alignment vertical="center"/>
      <protection hidden="1"/>
    </xf>
    <xf numFmtId="0" fontId="25" fillId="54" borderId="0" xfId="0" applyFont="1" applyFill="1" applyBorder="1" applyAlignment="1" applyProtection="1">
      <alignment vertical="center"/>
      <protection hidden="1"/>
    </xf>
    <xf numFmtId="3" fontId="31" fillId="54" borderId="10" xfId="0" applyNumberFormat="1" applyFont="1" applyFill="1" applyBorder="1" applyAlignment="1" applyProtection="1">
      <alignment horizontal="center" vertical="center"/>
      <protection hidden="1"/>
    </xf>
    <xf numFmtId="0" fontId="48" fillId="54" borderId="27" xfId="0" applyFont="1" applyFill="1" applyBorder="1" applyAlignment="1" applyProtection="1">
      <alignment vertical="center"/>
      <protection hidden="1"/>
    </xf>
    <xf numFmtId="0" fontId="39" fillId="54" borderId="29" xfId="0" applyFont="1" applyFill="1" applyBorder="1" applyAlignment="1" applyProtection="1">
      <alignment horizontal="center" vertical="center"/>
      <protection hidden="1"/>
    </xf>
    <xf numFmtId="0" fontId="25" fillId="54" borderId="25" xfId="0" applyFont="1" applyFill="1" applyBorder="1" applyAlignment="1" applyProtection="1">
      <alignment vertical="center"/>
      <protection hidden="1"/>
    </xf>
    <xf numFmtId="3" fontId="36" fillId="54" borderId="25" xfId="0" applyNumberFormat="1" applyFont="1" applyFill="1" applyBorder="1" applyAlignment="1" applyProtection="1">
      <alignment vertical="center"/>
      <protection hidden="1"/>
    </xf>
    <xf numFmtId="0" fontId="25" fillId="54" borderId="25" xfId="0" applyFont="1" applyFill="1" applyBorder="1" applyAlignment="1" applyProtection="1">
      <alignment horizontal="left" vertical="center"/>
      <protection hidden="1"/>
    </xf>
    <xf numFmtId="0" fontId="48" fillId="54" borderId="25" xfId="0" applyFont="1" applyFill="1" applyBorder="1" applyAlignment="1" applyProtection="1">
      <alignment vertical="center"/>
      <protection hidden="1"/>
    </xf>
    <xf numFmtId="0" fontId="48" fillId="54" borderId="40" xfId="0" applyFont="1" applyFill="1" applyBorder="1" applyAlignment="1" applyProtection="1">
      <alignment vertical="center"/>
      <protection hidden="1"/>
    </xf>
    <xf numFmtId="4" fontId="31" fillId="54" borderId="10" xfId="0" applyNumberFormat="1" applyFont="1" applyFill="1" applyBorder="1" applyAlignment="1" applyProtection="1">
      <alignment horizontal="center" vertical="center"/>
      <protection hidden="1"/>
    </xf>
    <xf numFmtId="3" fontId="31" fillId="54" borderId="43" xfId="0" applyNumberFormat="1" applyFont="1" applyFill="1" applyBorder="1" applyAlignment="1" applyProtection="1">
      <alignment horizontal="center" vertical="center"/>
      <protection hidden="1"/>
    </xf>
    <xf numFmtId="0" fontId="26" fillId="54" borderId="112" xfId="0" applyFont="1" applyFill="1" applyBorder="1" applyAlignment="1" applyProtection="1">
      <alignment horizontal="center" vertical="center"/>
      <protection hidden="1"/>
    </xf>
    <xf numFmtId="0" fontId="26" fillId="54" borderId="10" xfId="0" applyFont="1" applyFill="1" applyBorder="1" applyAlignment="1" applyProtection="1">
      <alignment horizontal="center" vertical="center"/>
      <protection hidden="1"/>
    </xf>
    <xf numFmtId="0" fontId="26" fillId="54" borderId="21" xfId="0" applyFont="1" applyFill="1" applyBorder="1" applyAlignment="1" applyProtection="1">
      <alignment horizontal="center" vertical="center"/>
      <protection hidden="1"/>
    </xf>
    <xf numFmtId="1" fontId="26" fillId="54" borderId="113" xfId="0" applyNumberFormat="1" applyFont="1" applyFill="1" applyBorder="1" applyAlignment="1" applyProtection="1">
      <alignment horizontal="center" vertical="center"/>
      <protection hidden="1"/>
    </xf>
    <xf numFmtId="1" fontId="26" fillId="54" borderId="88" xfId="0" applyNumberFormat="1" applyFont="1" applyFill="1" applyBorder="1" applyAlignment="1" applyProtection="1">
      <alignment horizontal="center" vertical="center"/>
      <protection hidden="1"/>
    </xf>
    <xf numFmtId="0" fontId="25" fillId="54" borderId="29" xfId="0" applyFont="1" applyFill="1" applyBorder="1" applyAlignment="1" applyProtection="1">
      <alignment horizontal="left" vertical="center"/>
      <protection hidden="1"/>
    </xf>
    <xf numFmtId="0" fontId="25" fillId="54" borderId="40" xfId="0" applyFont="1" applyFill="1" applyBorder="1" applyAlignment="1" applyProtection="1">
      <alignment vertical="center"/>
      <protection hidden="1"/>
    </xf>
    <xf numFmtId="0" fontId="25" fillId="55" borderId="27" xfId="0" applyFont="1" applyFill="1" applyBorder="1" applyAlignment="1" applyProtection="1">
      <alignment vertical="center"/>
      <protection hidden="1"/>
    </xf>
    <xf numFmtId="0" fontId="48" fillId="55" borderId="27" xfId="0" applyFont="1" applyFill="1" applyBorder="1" applyAlignment="1" applyProtection="1">
      <alignment vertical="center"/>
      <protection hidden="1"/>
    </xf>
    <xf numFmtId="0" fontId="25" fillId="55" borderId="25" xfId="0" applyFont="1" applyFill="1" applyBorder="1" applyAlignment="1" applyProtection="1">
      <alignment vertical="center"/>
      <protection hidden="1"/>
    </xf>
    <xf numFmtId="0" fontId="48" fillId="55" borderId="25" xfId="0" applyFont="1" applyFill="1" applyBorder="1" applyAlignment="1" applyProtection="1">
      <alignment vertical="center"/>
      <protection hidden="1"/>
    </xf>
    <xf numFmtId="0" fontId="48" fillId="55" borderId="40" xfId="0" applyFont="1" applyFill="1" applyBorder="1" applyAlignment="1" applyProtection="1">
      <alignment vertical="center"/>
      <protection hidden="1"/>
    </xf>
    <xf numFmtId="0" fontId="25" fillId="58" borderId="27" xfId="0" applyFont="1" applyFill="1" applyBorder="1" applyAlignment="1" applyProtection="1">
      <alignment vertical="center"/>
      <protection hidden="1"/>
    </xf>
    <xf numFmtId="0" fontId="48" fillId="58" borderId="27" xfId="0" applyFont="1" applyFill="1" applyBorder="1" applyAlignment="1" applyProtection="1">
      <alignment vertical="center"/>
      <protection hidden="1"/>
    </xf>
    <xf numFmtId="0" fontId="25" fillId="58" borderId="25" xfId="0" applyFont="1" applyFill="1" applyBorder="1" applyAlignment="1" applyProtection="1">
      <alignment vertical="center"/>
      <protection hidden="1"/>
    </xf>
    <xf numFmtId="0" fontId="48" fillId="58" borderId="25" xfId="0" applyFont="1" applyFill="1" applyBorder="1" applyAlignment="1" applyProtection="1">
      <alignment vertical="center"/>
      <protection hidden="1"/>
    </xf>
    <xf numFmtId="0" fontId="48" fillId="58" borderId="40" xfId="0" applyFont="1" applyFill="1" applyBorder="1" applyAlignment="1" applyProtection="1">
      <alignment vertical="center"/>
      <protection hidden="1"/>
    </xf>
    <xf numFmtId="0" fontId="48" fillId="57" borderId="27" xfId="0" applyFont="1" applyFill="1" applyBorder="1" applyAlignment="1" applyProtection="1">
      <alignment vertical="center"/>
      <protection hidden="1"/>
    </xf>
    <xf numFmtId="0" fontId="39" fillId="57" borderId="29" xfId="0" applyFont="1" applyFill="1" applyBorder="1" applyAlignment="1" applyProtection="1">
      <alignment horizontal="center" vertical="center"/>
      <protection hidden="1"/>
    </xf>
    <xf numFmtId="0" fontId="25" fillId="57" borderId="25" xfId="0" applyFont="1" applyFill="1" applyBorder="1" applyAlignment="1" applyProtection="1">
      <alignment vertical="center"/>
      <protection hidden="1"/>
    </xf>
    <xf numFmtId="3" fontId="36" fillId="57" borderId="25" xfId="0" applyNumberFormat="1" applyFont="1" applyFill="1" applyBorder="1" applyAlignment="1" applyProtection="1">
      <alignment vertical="center"/>
      <protection hidden="1"/>
    </xf>
    <xf numFmtId="0" fontId="25" fillId="57" borderId="25" xfId="0" applyFont="1" applyFill="1" applyBorder="1" applyAlignment="1" applyProtection="1">
      <alignment horizontal="left" vertical="center"/>
      <protection hidden="1"/>
    </xf>
    <xf numFmtId="0" fontId="48" fillId="57" borderId="25" xfId="0" applyFont="1" applyFill="1" applyBorder="1" applyAlignment="1" applyProtection="1">
      <alignment vertical="center"/>
      <protection hidden="1"/>
    </xf>
    <xf numFmtId="0" fontId="48" fillId="57" borderId="40" xfId="0" applyFont="1" applyFill="1" applyBorder="1" applyAlignment="1" applyProtection="1">
      <alignment vertical="center"/>
      <protection hidden="1"/>
    </xf>
    <xf numFmtId="4" fontId="31" fillId="57" borderId="10" xfId="0" applyNumberFormat="1" applyFont="1" applyFill="1" applyBorder="1" applyAlignment="1" applyProtection="1">
      <alignment horizontal="center" vertical="center"/>
      <protection hidden="1"/>
    </xf>
    <xf numFmtId="3" fontId="31" fillId="57" borderId="10" xfId="0" applyNumberFormat="1" applyFont="1" applyFill="1" applyBorder="1" applyAlignment="1" applyProtection="1">
      <alignment horizontal="center" vertical="center"/>
      <protection hidden="1"/>
    </xf>
    <xf numFmtId="3" fontId="31" fillId="57" borderId="43" xfId="0" applyNumberFormat="1" applyFont="1" applyFill="1" applyBorder="1" applyAlignment="1" applyProtection="1">
      <alignment horizontal="center" vertical="center"/>
      <protection hidden="1"/>
    </xf>
    <xf numFmtId="0" fontId="26" fillId="57" borderId="112" xfId="0" applyFont="1" applyFill="1" applyBorder="1" applyAlignment="1" applyProtection="1">
      <alignment horizontal="center" vertical="center"/>
      <protection hidden="1"/>
    </xf>
    <xf numFmtId="0" fontId="26" fillId="57" borderId="10" xfId="0" applyFont="1" applyFill="1" applyBorder="1" applyAlignment="1" applyProtection="1">
      <alignment horizontal="center" vertical="center"/>
      <protection hidden="1"/>
    </xf>
    <xf numFmtId="0" fontId="26" fillId="57" borderId="21" xfId="0" applyFont="1" applyFill="1" applyBorder="1" applyAlignment="1" applyProtection="1">
      <alignment horizontal="center" vertical="center"/>
      <protection hidden="1"/>
    </xf>
    <xf numFmtId="1" fontId="26" fillId="57" borderId="113" xfId="0" applyNumberFormat="1" applyFont="1" applyFill="1" applyBorder="1" applyAlignment="1" applyProtection="1">
      <alignment horizontal="center" vertical="center"/>
      <protection hidden="1"/>
    </xf>
    <xf numFmtId="1" fontId="26" fillId="57" borderId="88" xfId="0" applyNumberFormat="1" applyFont="1" applyFill="1" applyBorder="1" applyAlignment="1" applyProtection="1">
      <alignment horizontal="center" vertical="center"/>
      <protection hidden="1"/>
    </xf>
    <xf numFmtId="0" fontId="25" fillId="57" borderId="29" xfId="0" applyFont="1" applyFill="1" applyBorder="1" applyAlignment="1" applyProtection="1">
      <alignment horizontal="left" vertical="center"/>
      <protection hidden="1"/>
    </xf>
    <xf numFmtId="0" fontId="25" fillId="57" borderId="40" xfId="0" applyFont="1" applyFill="1" applyBorder="1" applyAlignment="1" applyProtection="1">
      <alignment vertical="center"/>
      <protection hidden="1"/>
    </xf>
    <xf numFmtId="0" fontId="25" fillId="56" borderId="27" xfId="0" applyFont="1" applyFill="1" applyBorder="1" applyAlignment="1" applyProtection="1">
      <alignment vertical="center"/>
      <protection hidden="1"/>
    </xf>
    <xf numFmtId="0" fontId="48" fillId="56" borderId="27" xfId="0" applyFont="1" applyFill="1" applyBorder="1" applyAlignment="1" applyProtection="1">
      <alignment vertical="center"/>
      <protection hidden="1"/>
    </xf>
    <xf numFmtId="0" fontId="39" fillId="56" borderId="29" xfId="0" applyFont="1" applyFill="1" applyBorder="1" applyAlignment="1" applyProtection="1">
      <alignment horizontal="center" vertical="center"/>
      <protection hidden="1"/>
    </xf>
    <xf numFmtId="0" fontId="25" fillId="56" borderId="25" xfId="0" applyFont="1" applyFill="1" applyBorder="1" applyAlignment="1" applyProtection="1">
      <alignment vertical="center"/>
      <protection hidden="1"/>
    </xf>
    <xf numFmtId="3" fontId="36" fillId="56" borderId="25" xfId="0" applyNumberFormat="1" applyFont="1" applyFill="1" applyBorder="1" applyAlignment="1" applyProtection="1">
      <alignment vertical="center"/>
      <protection hidden="1"/>
    </xf>
    <xf numFmtId="0" fontId="25" fillId="56" borderId="25" xfId="0" applyFont="1" applyFill="1" applyBorder="1" applyAlignment="1" applyProtection="1">
      <alignment horizontal="left" vertical="center"/>
      <protection hidden="1"/>
    </xf>
    <xf numFmtId="0" fontId="48" fillId="56" borderId="25" xfId="0" applyFont="1" applyFill="1" applyBorder="1" applyAlignment="1" applyProtection="1">
      <alignment vertical="center"/>
      <protection hidden="1"/>
    </xf>
    <xf numFmtId="0" fontId="48" fillId="56" borderId="40" xfId="0" applyFont="1" applyFill="1" applyBorder="1" applyAlignment="1" applyProtection="1">
      <alignment vertical="center"/>
      <protection hidden="1"/>
    </xf>
    <xf numFmtId="3" fontId="31" fillId="56" borderId="10" xfId="0" applyNumberFormat="1" applyFont="1" applyFill="1" applyBorder="1" applyAlignment="1" applyProtection="1">
      <alignment horizontal="center" vertical="center"/>
      <protection hidden="1"/>
    </xf>
    <xf numFmtId="4" fontId="31" fillId="56" borderId="10" xfId="0" applyNumberFormat="1" applyFont="1" applyFill="1" applyBorder="1" applyAlignment="1" applyProtection="1">
      <alignment horizontal="center" vertical="center"/>
      <protection hidden="1"/>
    </xf>
    <xf numFmtId="3" fontId="31" fillId="56" borderId="43" xfId="0" applyNumberFormat="1" applyFont="1" applyFill="1" applyBorder="1" applyAlignment="1" applyProtection="1">
      <alignment horizontal="center" vertical="center"/>
      <protection hidden="1"/>
    </xf>
    <xf numFmtId="0" fontId="26" fillId="56" borderId="112" xfId="0" applyFont="1" applyFill="1" applyBorder="1" applyAlignment="1" applyProtection="1">
      <alignment horizontal="center" vertical="center"/>
      <protection hidden="1"/>
    </xf>
    <xf numFmtId="0" fontId="26" fillId="56" borderId="10" xfId="0" applyFont="1" applyFill="1" applyBorder="1" applyAlignment="1" applyProtection="1">
      <alignment horizontal="center" vertical="center"/>
      <protection hidden="1"/>
    </xf>
    <xf numFmtId="0" fontId="26" fillId="56" borderId="21" xfId="0" applyFont="1" applyFill="1" applyBorder="1" applyAlignment="1" applyProtection="1">
      <alignment horizontal="center" vertical="center"/>
      <protection hidden="1"/>
    </xf>
    <xf numFmtId="1" fontId="26" fillId="56" borderId="113" xfId="0" applyNumberFormat="1" applyFont="1" applyFill="1" applyBorder="1" applyAlignment="1" applyProtection="1">
      <alignment horizontal="center" vertical="center"/>
      <protection hidden="1"/>
    </xf>
    <xf numFmtId="1" fontId="26" fillId="56" borderId="88" xfId="0" applyNumberFormat="1" applyFont="1" applyFill="1" applyBorder="1" applyAlignment="1" applyProtection="1">
      <alignment horizontal="center" vertical="center"/>
      <protection hidden="1"/>
    </xf>
    <xf numFmtId="0" fontId="25" fillId="56" borderId="40" xfId="0" applyFont="1" applyFill="1" applyBorder="1" applyAlignment="1" applyProtection="1">
      <alignment vertical="center"/>
      <protection hidden="1"/>
    </xf>
    <xf numFmtId="0" fontId="25" fillId="59" borderId="27" xfId="0" applyFont="1" applyFill="1" applyBorder="1" applyAlignment="1" applyProtection="1">
      <alignment vertical="center"/>
      <protection hidden="1"/>
    </xf>
    <xf numFmtId="0" fontId="48" fillId="59" borderId="27" xfId="0" applyFont="1" applyFill="1" applyBorder="1" applyAlignment="1" applyProtection="1">
      <alignment vertical="center"/>
      <protection hidden="1"/>
    </xf>
    <xf numFmtId="0" fontId="39" fillId="59" borderId="29" xfId="0" applyFont="1" applyFill="1" applyBorder="1" applyAlignment="1" applyProtection="1">
      <alignment horizontal="center" vertical="center"/>
      <protection hidden="1"/>
    </xf>
    <xf numFmtId="0" fontId="25" fillId="59" borderId="25" xfId="0" applyFont="1" applyFill="1" applyBorder="1" applyAlignment="1" applyProtection="1">
      <alignment vertical="center"/>
      <protection hidden="1"/>
    </xf>
    <xf numFmtId="3" fontId="36" fillId="59" borderId="25" xfId="0" applyNumberFormat="1" applyFont="1" applyFill="1" applyBorder="1" applyAlignment="1" applyProtection="1">
      <alignment vertical="center"/>
      <protection hidden="1"/>
    </xf>
    <xf numFmtId="0" fontId="25" fillId="59" borderId="25" xfId="0" applyFont="1" applyFill="1" applyBorder="1" applyAlignment="1" applyProtection="1">
      <alignment horizontal="left" vertical="center"/>
      <protection hidden="1"/>
    </xf>
    <xf numFmtId="0" fontId="48" fillId="59" borderId="25" xfId="0" applyFont="1" applyFill="1" applyBorder="1" applyAlignment="1" applyProtection="1">
      <alignment vertical="center"/>
      <protection hidden="1"/>
    </xf>
    <xf numFmtId="0" fontId="48" fillId="59" borderId="40" xfId="0" applyFont="1" applyFill="1" applyBorder="1" applyAlignment="1" applyProtection="1">
      <alignment vertical="center"/>
      <protection hidden="1"/>
    </xf>
    <xf numFmtId="3" fontId="31" fillId="59" borderId="10" xfId="0" applyNumberFormat="1" applyFont="1" applyFill="1" applyBorder="1" applyAlignment="1" applyProtection="1">
      <alignment horizontal="center" vertical="center"/>
      <protection hidden="1"/>
    </xf>
    <xf numFmtId="4" fontId="31" fillId="59" borderId="10" xfId="0" applyNumberFormat="1" applyFont="1" applyFill="1" applyBorder="1" applyAlignment="1" applyProtection="1">
      <alignment horizontal="center" vertical="center"/>
      <protection hidden="1"/>
    </xf>
    <xf numFmtId="3" fontId="31" fillId="59" borderId="43" xfId="0" applyNumberFormat="1" applyFont="1" applyFill="1" applyBorder="1" applyAlignment="1" applyProtection="1">
      <alignment horizontal="center" vertical="center"/>
      <protection hidden="1"/>
    </xf>
    <xf numFmtId="0" fontId="26" fillId="59" borderId="43" xfId="0" applyFont="1" applyFill="1" applyBorder="1" applyAlignment="1" applyProtection="1">
      <alignment horizontal="center" vertical="center"/>
      <protection hidden="1"/>
    </xf>
    <xf numFmtId="0" fontId="26" fillId="59" borderId="10" xfId="0" applyFont="1" applyFill="1" applyBorder="1" applyAlignment="1" applyProtection="1">
      <alignment horizontal="center" vertical="center"/>
      <protection hidden="1"/>
    </xf>
    <xf numFmtId="0" fontId="26" fillId="59" borderId="21" xfId="0" applyFont="1" applyFill="1" applyBorder="1" applyAlignment="1" applyProtection="1">
      <alignment horizontal="center" vertical="center"/>
      <protection hidden="1"/>
    </xf>
    <xf numFmtId="1" fontId="26" fillId="59" borderId="113" xfId="0" applyNumberFormat="1" applyFont="1" applyFill="1" applyBorder="1" applyAlignment="1" applyProtection="1">
      <alignment horizontal="center" vertical="center"/>
      <protection hidden="1"/>
    </xf>
    <xf numFmtId="1" fontId="26" fillId="59" borderId="88" xfId="0" applyNumberFormat="1" applyFont="1" applyFill="1" applyBorder="1" applyAlignment="1" applyProtection="1">
      <alignment horizontal="center" vertical="center"/>
      <protection hidden="1"/>
    </xf>
    <xf numFmtId="0" fontId="25" fillId="59" borderId="40" xfId="0" applyFont="1" applyFill="1" applyBorder="1" applyAlignment="1" applyProtection="1">
      <alignment vertical="center"/>
      <protection hidden="1"/>
    </xf>
    <xf numFmtId="3" fontId="31" fillId="55" borderId="10" xfId="0" applyNumberFormat="1" applyFont="1" applyFill="1" applyBorder="1" applyAlignment="1" applyProtection="1">
      <alignment horizontal="center" vertical="center"/>
      <protection hidden="1"/>
    </xf>
    <xf numFmtId="4" fontId="31" fillId="55" borderId="10" xfId="0" applyNumberFormat="1" applyFont="1" applyFill="1" applyBorder="1" applyAlignment="1" applyProtection="1">
      <alignment horizontal="center" vertical="center"/>
      <protection hidden="1"/>
    </xf>
    <xf numFmtId="3" fontId="31" fillId="55" borderId="43" xfId="0" applyNumberFormat="1" applyFont="1" applyFill="1" applyBorder="1" applyAlignment="1" applyProtection="1">
      <alignment horizontal="center" vertical="center"/>
      <protection hidden="1"/>
    </xf>
    <xf numFmtId="0" fontId="26" fillId="55" borderId="112" xfId="0" applyFont="1" applyFill="1" applyBorder="1" applyAlignment="1" applyProtection="1">
      <alignment horizontal="center" vertical="center"/>
      <protection hidden="1"/>
    </xf>
    <xf numFmtId="0" fontId="26" fillId="55" borderId="10" xfId="0" applyFont="1" applyFill="1" applyBorder="1" applyAlignment="1" applyProtection="1">
      <alignment horizontal="center" vertical="center"/>
      <protection hidden="1"/>
    </xf>
    <xf numFmtId="0" fontId="26" fillId="55" borderId="21" xfId="0" applyFont="1" applyFill="1" applyBorder="1" applyAlignment="1" applyProtection="1">
      <alignment horizontal="center" vertical="center"/>
      <protection hidden="1"/>
    </xf>
    <xf numFmtId="1" fontId="26" fillId="55" borderId="113" xfId="0" applyNumberFormat="1" applyFont="1" applyFill="1" applyBorder="1" applyAlignment="1" applyProtection="1">
      <alignment horizontal="center" vertical="center"/>
      <protection hidden="1"/>
    </xf>
    <xf numFmtId="1" fontId="26" fillId="55" borderId="88" xfId="0" applyNumberFormat="1" applyFont="1" applyFill="1" applyBorder="1" applyAlignment="1" applyProtection="1">
      <alignment horizontal="center" vertical="center"/>
      <protection hidden="1"/>
    </xf>
    <xf numFmtId="0" fontId="25" fillId="55" borderId="29" xfId="0" applyFont="1" applyFill="1" applyBorder="1" applyAlignment="1" applyProtection="1">
      <alignment horizontal="left" vertical="center"/>
      <protection hidden="1"/>
    </xf>
    <xf numFmtId="0" fontId="25" fillId="55" borderId="40" xfId="0" applyFont="1" applyFill="1" applyBorder="1" applyAlignment="1" applyProtection="1">
      <alignment vertical="center"/>
      <protection hidden="1"/>
    </xf>
    <xf numFmtId="3" fontId="31" fillId="58" borderId="10" xfId="0" applyNumberFormat="1" applyFont="1" applyFill="1" applyBorder="1" applyAlignment="1" applyProtection="1">
      <alignment horizontal="center" vertical="center"/>
      <protection hidden="1"/>
    </xf>
    <xf numFmtId="4" fontId="31" fillId="58" borderId="10" xfId="0" applyNumberFormat="1" applyFont="1" applyFill="1" applyBorder="1" applyAlignment="1" applyProtection="1">
      <alignment horizontal="center" vertical="center"/>
      <protection hidden="1"/>
    </xf>
    <xf numFmtId="3" fontId="31" fillId="58" borderId="43" xfId="0" applyNumberFormat="1" applyFont="1" applyFill="1" applyBorder="1" applyAlignment="1" applyProtection="1">
      <alignment horizontal="center" vertical="center"/>
      <protection hidden="1"/>
    </xf>
    <xf numFmtId="0" fontId="26" fillId="58" borderId="112" xfId="0" applyFont="1" applyFill="1" applyBorder="1" applyAlignment="1" applyProtection="1">
      <alignment horizontal="center" vertical="center"/>
      <protection hidden="1"/>
    </xf>
    <xf numFmtId="0" fontId="26" fillId="58" borderId="10" xfId="0" applyFont="1" applyFill="1" applyBorder="1" applyAlignment="1" applyProtection="1">
      <alignment horizontal="center" vertical="center"/>
      <protection hidden="1"/>
    </xf>
    <xf numFmtId="0" fontId="26" fillId="58" borderId="21" xfId="0" applyFont="1" applyFill="1" applyBorder="1" applyAlignment="1" applyProtection="1">
      <alignment horizontal="center" vertical="center"/>
      <protection hidden="1"/>
    </xf>
    <xf numFmtId="1" fontId="26" fillId="58" borderId="113" xfId="0" applyNumberFormat="1" applyFont="1" applyFill="1" applyBorder="1" applyAlignment="1" applyProtection="1">
      <alignment horizontal="center" vertical="center"/>
      <protection hidden="1"/>
    </xf>
    <xf numFmtId="1" fontId="26" fillId="58" borderId="88" xfId="0" applyNumberFormat="1" applyFont="1" applyFill="1" applyBorder="1" applyAlignment="1" applyProtection="1">
      <alignment horizontal="center" vertical="center"/>
      <protection hidden="1"/>
    </xf>
    <xf numFmtId="0" fontId="25" fillId="58" borderId="29" xfId="0" applyFont="1" applyFill="1" applyBorder="1" applyAlignment="1" applyProtection="1">
      <alignment horizontal="left" vertical="center"/>
      <protection hidden="1"/>
    </xf>
    <xf numFmtId="0" fontId="25" fillId="58" borderId="40" xfId="0" applyFont="1" applyFill="1" applyBorder="1" applyAlignment="1" applyProtection="1">
      <alignment vertical="center"/>
      <protection hidden="1"/>
    </xf>
    <xf numFmtId="0" fontId="25" fillId="36" borderId="20" xfId="0" applyFont="1" applyFill="1" applyBorder="1" applyAlignment="1" applyProtection="1">
      <alignment horizontal="left" vertical="center"/>
      <protection hidden="1"/>
    </xf>
    <xf numFmtId="49" fontId="0" fillId="36" borderId="13" xfId="0" applyNumberFormat="1" applyFill="1" applyBorder="1" applyAlignment="1" applyProtection="1">
      <alignment horizontal="left" vertical="center"/>
      <protection hidden="1"/>
    </xf>
    <xf numFmtId="49" fontId="0" fillId="42" borderId="13" xfId="0" applyNumberFormat="1" applyFill="1" applyBorder="1" applyAlignment="1" applyProtection="1">
      <alignment horizontal="center" vertical="top"/>
      <protection hidden="1"/>
    </xf>
    <xf numFmtId="3" fontId="48" fillId="36" borderId="0" xfId="0" applyNumberFormat="1" applyFont="1" applyFill="1" applyBorder="1" applyAlignment="1" applyProtection="1">
      <alignment vertical="top"/>
      <protection hidden="1"/>
    </xf>
    <xf numFmtId="0" fontId="48" fillId="34" borderId="0" xfId="0" applyFont="1" applyFill="1" applyAlignment="1" applyProtection="1">
      <alignment vertical="top"/>
      <protection hidden="1"/>
    </xf>
    <xf numFmtId="0" fontId="25" fillId="34" borderId="0" xfId="0" applyFont="1" applyFill="1" applyBorder="1" applyAlignment="1" applyProtection="1">
      <alignment vertical="top"/>
      <protection hidden="1"/>
    </xf>
    <xf numFmtId="3" fontId="50" fillId="42" borderId="0" xfId="0" applyNumberFormat="1" applyFont="1" applyFill="1" applyBorder="1" applyAlignment="1" applyProtection="1">
      <alignment vertical="center"/>
      <protection hidden="1"/>
    </xf>
    <xf numFmtId="0" fontId="50" fillId="42" borderId="0" xfId="0" applyFont="1" applyFill="1" applyAlignment="1" applyProtection="1">
      <alignment horizontal="center" vertical="center"/>
      <protection hidden="1"/>
    </xf>
    <xf numFmtId="0" fontId="50" fillId="42" borderId="0" xfId="0" applyFont="1" applyFill="1" applyBorder="1" applyAlignment="1" applyProtection="1">
      <alignment horizontal="center" vertical="center"/>
      <protection hidden="1"/>
    </xf>
    <xf numFmtId="3" fontId="50" fillId="39" borderId="0" xfId="0" applyNumberFormat="1" applyFont="1" applyFill="1" applyBorder="1" applyAlignment="1" applyProtection="1">
      <alignment vertical="center"/>
      <protection hidden="1"/>
    </xf>
    <xf numFmtId="0" fontId="50" fillId="39" borderId="0" xfId="0" applyFont="1" applyFill="1" applyAlignment="1" applyProtection="1">
      <alignment horizontal="center" vertical="center"/>
      <protection hidden="1"/>
    </xf>
    <xf numFmtId="0" fontId="50" fillId="39" borderId="0" xfId="0" applyFont="1" applyFill="1" applyBorder="1" applyAlignment="1" applyProtection="1">
      <alignment horizontal="center" vertical="center"/>
      <protection hidden="1"/>
    </xf>
    <xf numFmtId="3" fontId="50" fillId="43" borderId="0" xfId="0" applyNumberFormat="1" applyFont="1" applyFill="1" applyBorder="1" applyAlignment="1" applyProtection="1">
      <alignment vertical="center"/>
      <protection hidden="1"/>
    </xf>
    <xf numFmtId="0" fontId="50" fillId="43" borderId="0" xfId="0" applyFont="1" applyFill="1" applyAlignment="1" applyProtection="1">
      <alignment horizontal="center" vertical="center"/>
      <protection hidden="1"/>
    </xf>
    <xf numFmtId="0" fontId="50" fillId="43" borderId="0" xfId="0" applyFont="1" applyFill="1" applyBorder="1" applyAlignment="1" applyProtection="1">
      <alignment horizontal="center" vertical="center"/>
      <protection hidden="1"/>
    </xf>
    <xf numFmtId="3" fontId="50" fillId="38" borderId="0" xfId="0" applyNumberFormat="1" applyFont="1" applyFill="1" applyBorder="1" applyAlignment="1" applyProtection="1">
      <alignment vertical="center"/>
      <protection hidden="1"/>
    </xf>
    <xf numFmtId="0" fontId="50" fillId="38" borderId="0" xfId="0" applyFont="1" applyFill="1" applyAlignment="1" applyProtection="1">
      <alignment horizontal="center" vertical="center"/>
      <protection hidden="1"/>
    </xf>
    <xf numFmtId="0" fontId="50" fillId="38" borderId="0" xfId="0" applyFont="1" applyFill="1" applyBorder="1" applyAlignment="1" applyProtection="1">
      <alignment horizontal="center" vertical="center"/>
      <protection hidden="1"/>
    </xf>
    <xf numFmtId="3" fontId="50" fillId="40" borderId="0" xfId="0" applyNumberFormat="1" applyFont="1" applyFill="1" applyBorder="1" applyAlignment="1" applyProtection="1">
      <alignment vertical="center"/>
      <protection hidden="1"/>
    </xf>
    <xf numFmtId="0" fontId="50" fillId="40" borderId="0" xfId="0" applyFont="1" applyFill="1" applyAlignment="1" applyProtection="1">
      <alignment horizontal="center" vertical="center"/>
      <protection hidden="1"/>
    </xf>
    <xf numFmtId="0" fontId="50" fillId="40" borderId="0" xfId="0" applyFont="1" applyFill="1" applyBorder="1" applyAlignment="1" applyProtection="1">
      <alignment horizontal="center" vertical="center"/>
      <protection hidden="1"/>
    </xf>
    <xf numFmtId="0" fontId="25" fillId="34" borderId="0" xfId="0" applyFont="1" applyFill="1" applyAlignment="1" applyProtection="1">
      <alignment horizontal="right"/>
      <protection hidden="1"/>
    </xf>
    <xf numFmtId="49" fontId="0" fillId="38" borderId="13" xfId="0" applyNumberFormat="1" applyFill="1" applyBorder="1" applyAlignment="1" applyProtection="1">
      <alignment horizontal="center" vertical="top"/>
      <protection hidden="1"/>
    </xf>
    <xf numFmtId="0" fontId="0" fillId="50" borderId="11" xfId="0" applyFill="1" applyBorder="1" applyAlignment="1" applyProtection="1">
      <alignment horizontal="center"/>
      <protection hidden="1"/>
    </xf>
    <xf numFmtId="49" fontId="0" fillId="40" borderId="13" xfId="0" applyNumberFormat="1" applyFill="1" applyBorder="1" applyAlignment="1" applyProtection="1">
      <alignment horizontal="center" vertical="top"/>
      <protection hidden="1"/>
    </xf>
    <xf numFmtId="16" fontId="0" fillId="50" borderId="11" xfId="0" applyNumberFormat="1" applyFill="1" applyBorder="1" applyAlignment="1" applyProtection="1">
      <alignment horizontal="center"/>
      <protection hidden="1"/>
    </xf>
    <xf numFmtId="0" fontId="25" fillId="59" borderId="0" xfId="0" applyFont="1" applyFill="1" applyBorder="1" applyAlignment="1" applyProtection="1">
      <alignment vertical="center"/>
      <protection hidden="1"/>
    </xf>
    <xf numFmtId="0" fontId="25" fillId="58" borderId="0" xfId="0" applyFont="1" applyFill="1" applyBorder="1" applyAlignment="1" applyProtection="1">
      <alignment vertical="center"/>
      <protection hidden="1"/>
    </xf>
    <xf numFmtId="0" fontId="25" fillId="55" borderId="0" xfId="0" applyFont="1" applyFill="1" applyBorder="1" applyAlignment="1" applyProtection="1">
      <alignment vertical="center"/>
      <protection hidden="1"/>
    </xf>
    <xf numFmtId="0" fontId="25" fillId="56" borderId="0" xfId="0" applyFont="1" applyFill="1" applyBorder="1" applyAlignment="1" applyProtection="1">
      <alignment vertical="center"/>
      <protection hidden="1"/>
    </xf>
    <xf numFmtId="0" fontId="25" fillId="39" borderId="20" xfId="0" applyFont="1" applyFill="1" applyBorder="1" applyAlignment="1" applyProtection="1">
      <alignment horizontal="left" vertical="center"/>
      <protection hidden="1"/>
    </xf>
    <xf numFmtId="0" fontId="25" fillId="42" borderId="20" xfId="0" applyFont="1" applyFill="1" applyBorder="1" applyAlignment="1" applyProtection="1">
      <alignment horizontal="left" vertical="center"/>
      <protection hidden="1"/>
    </xf>
    <xf numFmtId="0" fontId="25" fillId="43" borderId="20" xfId="0" applyFont="1" applyFill="1" applyBorder="1" applyAlignment="1" applyProtection="1">
      <alignment horizontal="left" vertical="center"/>
      <protection hidden="1"/>
    </xf>
    <xf numFmtId="0" fontId="25" fillId="38" borderId="20" xfId="0" applyFont="1" applyFill="1" applyBorder="1" applyAlignment="1" applyProtection="1">
      <alignment horizontal="left" vertical="center"/>
      <protection hidden="1"/>
    </xf>
    <xf numFmtId="49" fontId="0" fillId="39" borderId="13" xfId="0" applyNumberFormat="1" applyFill="1" applyBorder="1" applyAlignment="1" applyProtection="1">
      <alignment horizontal="left" vertical="center"/>
      <protection hidden="1"/>
    </xf>
    <xf numFmtId="49" fontId="0" fillId="42" borderId="13" xfId="0" applyNumberFormat="1" applyFill="1" applyBorder="1" applyAlignment="1" applyProtection="1">
      <alignment horizontal="left" vertical="center"/>
      <protection hidden="1"/>
    </xf>
    <xf numFmtId="49" fontId="0" fillId="43" borderId="13" xfId="0" applyNumberFormat="1" applyFill="1" applyBorder="1" applyAlignment="1" applyProtection="1">
      <alignment horizontal="left" vertical="center"/>
      <protection hidden="1"/>
    </xf>
    <xf numFmtId="49" fontId="0" fillId="38" borderId="13" xfId="0" applyNumberFormat="1" applyFill="1" applyBorder="1" applyAlignment="1" applyProtection="1">
      <alignment horizontal="left" vertical="center"/>
      <protection hidden="1"/>
    </xf>
    <xf numFmtId="0" fontId="25" fillId="40" borderId="0" xfId="0" applyFont="1" applyFill="1" applyBorder="1" applyAlignment="1" applyProtection="1">
      <alignment horizontal="left" vertical="center" wrapText="1"/>
      <protection hidden="1"/>
    </xf>
    <xf numFmtId="0" fontId="25" fillId="40" borderId="0" xfId="0" applyFont="1" applyFill="1" applyBorder="1" applyAlignment="1" applyProtection="1">
      <alignment horizontal="left" vertical="center"/>
      <protection hidden="1"/>
    </xf>
    <xf numFmtId="0" fontId="25" fillId="40" borderId="80" xfId="0" applyFont="1" applyFill="1" applyBorder="1" applyAlignment="1" applyProtection="1">
      <alignment horizontal="left" vertical="center"/>
      <protection hidden="1"/>
    </xf>
    <xf numFmtId="0" fontId="25" fillId="40" borderId="17" xfId="0" applyFont="1" applyFill="1" applyBorder="1" applyAlignment="1" applyProtection="1">
      <alignment horizontal="left" vertical="center"/>
      <protection hidden="1"/>
    </xf>
    <xf numFmtId="0" fontId="25" fillId="40" borderId="53" xfId="0" applyFont="1" applyFill="1" applyBorder="1" applyAlignment="1" applyProtection="1">
      <alignment horizontal="left" vertical="center"/>
      <protection hidden="1"/>
    </xf>
    <xf numFmtId="0" fontId="25" fillId="40" borderId="20" xfId="0" applyFont="1" applyFill="1" applyBorder="1" applyAlignment="1" applyProtection="1">
      <alignment horizontal="left" vertical="center"/>
      <protection hidden="1"/>
    </xf>
    <xf numFmtId="0" fontId="25" fillId="40" borderId="39" xfId="0" applyFont="1" applyFill="1" applyBorder="1" applyAlignment="1" applyProtection="1">
      <alignment horizontal="left" vertical="center"/>
      <protection hidden="1"/>
    </xf>
    <xf numFmtId="49" fontId="0" fillId="40" borderId="55" xfId="0" applyNumberFormat="1" applyFill="1" applyBorder="1" applyAlignment="1" applyProtection="1">
      <alignment horizontal="left" vertical="center"/>
      <protection hidden="1"/>
    </xf>
    <xf numFmtId="0" fontId="25" fillId="40" borderId="16" xfId="0" applyFont="1" applyFill="1" applyBorder="1" applyAlignment="1" applyProtection="1">
      <alignment horizontal="left" vertical="center"/>
      <protection hidden="1"/>
    </xf>
    <xf numFmtId="0" fontId="25" fillId="40" borderId="38" xfId="0" applyFont="1" applyFill="1" applyBorder="1" applyAlignment="1" applyProtection="1">
      <alignment horizontal="left" vertical="center"/>
      <protection hidden="1"/>
    </xf>
    <xf numFmtId="49" fontId="0" fillId="40" borderId="13" xfId="0" applyNumberFormat="1" applyFill="1" applyBorder="1" applyAlignment="1" applyProtection="1">
      <alignment horizontal="left" vertical="center"/>
      <protection hidden="1"/>
    </xf>
    <xf numFmtId="0" fontId="37" fillId="33" borderId="64" xfId="0" applyFont="1" applyFill="1" applyBorder="1" applyAlignment="1" applyProtection="1">
      <alignment horizontal="center" vertical="center"/>
      <protection locked="0" hidden="1"/>
    </xf>
    <xf numFmtId="0" fontId="48" fillId="0" borderId="16" xfId="0" applyFont="1" applyBorder="1" applyAlignment="1" applyProtection="1">
      <alignment horizontal="center" vertical="center"/>
      <protection hidden="1"/>
    </xf>
    <xf numFmtId="0" fontId="37" fillId="33" borderId="11" xfId="0" applyFont="1" applyFill="1" applyBorder="1" applyAlignment="1" applyProtection="1">
      <alignment horizontal="center" vertical="center"/>
      <protection locked="0" hidden="1"/>
    </xf>
    <xf numFmtId="164" fontId="37" fillId="33" borderId="11" xfId="0" applyNumberFormat="1" applyFont="1" applyFill="1" applyBorder="1" applyAlignment="1" applyProtection="1">
      <alignment horizontal="center" vertical="center"/>
      <protection locked="0" hidden="1"/>
    </xf>
    <xf numFmtId="0" fontId="37" fillId="33" borderId="65" xfId="0" applyFont="1" applyFill="1" applyBorder="1" applyAlignment="1" applyProtection="1">
      <alignment horizontal="center" vertical="center"/>
      <protection locked="0" hidden="1"/>
    </xf>
    <xf numFmtId="0" fontId="22" fillId="33" borderId="0" xfId="0" applyFont="1" applyFill="1" applyProtection="1">
      <protection hidden="1"/>
    </xf>
    <xf numFmtId="0" fontId="22" fillId="33" borderId="0" xfId="0" applyFont="1" applyFill="1" applyAlignment="1" applyProtection="1">
      <alignment horizontal="center" vertical="top"/>
      <protection hidden="1"/>
    </xf>
    <xf numFmtId="0" fontId="22" fillId="33" borderId="0" xfId="0" applyFont="1" applyFill="1" applyAlignment="1" applyProtection="1">
      <alignment horizontal="center" vertical="center"/>
      <protection hidden="1"/>
    </xf>
    <xf numFmtId="0" fontId="26" fillId="33" borderId="73" xfId="0" applyFont="1" applyFill="1" applyBorder="1" applyAlignment="1" applyProtection="1">
      <alignment horizontal="center" vertical="center"/>
      <protection hidden="1"/>
    </xf>
    <xf numFmtId="0" fontId="25" fillId="33" borderId="67" xfId="0" applyFont="1" applyFill="1" applyBorder="1" applyAlignment="1" applyProtection="1">
      <alignment vertical="center"/>
      <protection hidden="1"/>
    </xf>
    <xf numFmtId="0" fontId="25" fillId="33" borderId="68" xfId="0" applyFont="1" applyFill="1" applyBorder="1" applyAlignment="1" applyProtection="1">
      <alignment vertical="center"/>
      <protection hidden="1"/>
    </xf>
    <xf numFmtId="0" fontId="26" fillId="33" borderId="74" xfId="0" applyFont="1" applyFill="1" applyBorder="1" applyAlignment="1" applyProtection="1">
      <alignment horizontal="center" vertical="center"/>
      <protection hidden="1"/>
    </xf>
    <xf numFmtId="0" fontId="25" fillId="33" borderId="69" xfId="0" applyFont="1" applyFill="1" applyBorder="1" applyAlignment="1" applyProtection="1">
      <alignment vertical="center"/>
      <protection hidden="1"/>
    </xf>
    <xf numFmtId="0" fontId="25" fillId="33" borderId="70" xfId="0" applyFont="1" applyFill="1" applyBorder="1" applyAlignment="1" applyProtection="1">
      <alignment vertical="center"/>
      <protection hidden="1"/>
    </xf>
    <xf numFmtId="0" fontId="26" fillId="33" borderId="75" xfId="0" applyFont="1" applyFill="1" applyBorder="1" applyAlignment="1" applyProtection="1">
      <alignment horizontal="center" vertical="center"/>
      <protection hidden="1"/>
    </xf>
    <xf numFmtId="0" fontId="25" fillId="33" borderId="71" xfId="0" applyFont="1" applyFill="1" applyBorder="1" applyAlignment="1" applyProtection="1">
      <alignment vertical="center"/>
      <protection hidden="1"/>
    </xf>
    <xf numFmtId="0" fontId="25" fillId="33" borderId="72" xfId="0" applyFont="1" applyFill="1" applyBorder="1" applyAlignment="1" applyProtection="1">
      <alignment vertical="center"/>
      <protection hidden="1"/>
    </xf>
    <xf numFmtId="0" fontId="22" fillId="33" borderId="48" xfId="0" applyFont="1" applyFill="1" applyBorder="1" applyProtection="1">
      <protection hidden="1"/>
    </xf>
    <xf numFmtId="0" fontId="22" fillId="33" borderId="53" xfId="0" applyFont="1" applyFill="1" applyBorder="1" applyProtection="1">
      <protection hidden="1"/>
    </xf>
    <xf numFmtId="0" fontId="22" fillId="33" borderId="47" xfId="0" applyFont="1" applyFill="1" applyBorder="1" applyProtection="1">
      <protection hidden="1"/>
    </xf>
    <xf numFmtId="0" fontId="22" fillId="33" borderId="0" xfId="0" applyFont="1" applyFill="1" applyBorder="1" applyProtection="1">
      <protection hidden="1"/>
    </xf>
    <xf numFmtId="0" fontId="22" fillId="33" borderId="54" xfId="0" applyFont="1" applyFill="1" applyBorder="1" applyProtection="1">
      <protection hidden="1"/>
    </xf>
    <xf numFmtId="0" fontId="22" fillId="33" borderId="15" xfId="0" applyFont="1" applyFill="1" applyBorder="1" applyProtection="1">
      <protection hidden="1"/>
    </xf>
    <xf numFmtId="0" fontId="22" fillId="33" borderId="20" xfId="0" applyFont="1" applyFill="1" applyBorder="1" applyProtection="1">
      <protection hidden="1"/>
    </xf>
    <xf numFmtId="0" fontId="22" fillId="33" borderId="55" xfId="0" applyFont="1" applyFill="1" applyBorder="1" applyProtection="1">
      <protection hidden="1"/>
    </xf>
    <xf numFmtId="0" fontId="22" fillId="33" borderId="17" xfId="0" applyFont="1" applyFill="1" applyBorder="1" applyProtection="1">
      <protection hidden="1"/>
    </xf>
    <xf numFmtId="0" fontId="0" fillId="33" borderId="0" xfId="0" applyFill="1" applyProtection="1">
      <protection hidden="1"/>
    </xf>
    <xf numFmtId="0" fontId="26" fillId="58" borderId="28" xfId="0" applyFont="1" applyFill="1" applyBorder="1" applyAlignment="1" applyProtection="1">
      <alignment horizontal="right"/>
      <protection hidden="1"/>
    </xf>
    <xf numFmtId="0" fontId="26" fillId="55" borderId="28" xfId="0" applyFont="1" applyFill="1" applyBorder="1" applyAlignment="1" applyProtection="1">
      <alignment horizontal="right"/>
      <protection hidden="1"/>
    </xf>
    <xf numFmtId="0" fontId="26" fillId="59" borderId="28" xfId="0" applyFont="1" applyFill="1" applyBorder="1" applyAlignment="1" applyProtection="1">
      <alignment horizontal="right"/>
      <protection hidden="1"/>
    </xf>
    <xf numFmtId="0" fontId="26" fillId="56" borderId="28" xfId="0" applyFont="1" applyFill="1" applyBorder="1" applyAlignment="1" applyProtection="1">
      <alignment horizontal="right"/>
      <protection hidden="1"/>
    </xf>
    <xf numFmtId="0" fontId="26" fillId="57" borderId="28" xfId="0" applyFont="1" applyFill="1" applyBorder="1" applyAlignment="1" applyProtection="1">
      <alignment horizontal="right"/>
      <protection hidden="1"/>
    </xf>
    <xf numFmtId="0" fontId="26" fillId="54" borderId="28" xfId="0" applyFont="1" applyFill="1" applyBorder="1" applyAlignment="1" applyProtection="1">
      <alignment horizontal="right"/>
      <protection hidden="1"/>
    </xf>
    <xf numFmtId="0" fontId="60" fillId="58" borderId="26" xfId="0" applyFont="1" applyFill="1" applyBorder="1" applyAlignment="1" applyProtection="1">
      <alignment horizontal="center" vertical="center"/>
      <protection hidden="1"/>
    </xf>
    <xf numFmtId="0" fontId="61" fillId="58" borderId="27" xfId="0" applyFont="1" applyFill="1" applyBorder="1" applyAlignment="1" applyProtection="1">
      <alignment vertical="center"/>
      <protection hidden="1"/>
    </xf>
    <xf numFmtId="164" fontId="61" fillId="58" borderId="27" xfId="0" applyNumberFormat="1" applyFont="1" applyFill="1" applyBorder="1" applyAlignment="1" applyProtection="1">
      <alignment horizontal="left" vertical="center"/>
      <protection hidden="1"/>
    </xf>
    <xf numFmtId="0" fontId="60" fillId="58" borderId="29" xfId="0" applyFont="1" applyFill="1" applyBorder="1" applyAlignment="1" applyProtection="1">
      <alignment horizontal="center" vertical="center"/>
      <protection hidden="1"/>
    </xf>
    <xf numFmtId="0" fontId="61" fillId="58" borderId="25" xfId="0" applyFont="1" applyFill="1" applyBorder="1" applyAlignment="1" applyProtection="1">
      <alignment vertical="center"/>
      <protection hidden="1"/>
    </xf>
    <xf numFmtId="3" fontId="61" fillId="58" borderId="25" xfId="0" applyNumberFormat="1" applyFont="1" applyFill="1" applyBorder="1" applyAlignment="1" applyProtection="1">
      <alignment vertical="center"/>
      <protection hidden="1"/>
    </xf>
    <xf numFmtId="0" fontId="61" fillId="58" borderId="25" xfId="0" applyFont="1" applyFill="1" applyBorder="1" applyAlignment="1" applyProtection="1">
      <alignment horizontal="left" vertical="center"/>
      <protection hidden="1"/>
    </xf>
    <xf numFmtId="0" fontId="56" fillId="55" borderId="26" xfId="0" applyFont="1" applyFill="1" applyBorder="1" applyAlignment="1" applyProtection="1">
      <alignment horizontal="center" vertical="center"/>
      <protection hidden="1"/>
    </xf>
    <xf numFmtId="0" fontId="57" fillId="55" borderId="27" xfId="0" applyFont="1" applyFill="1" applyBorder="1" applyAlignment="1" applyProtection="1">
      <alignment vertical="center"/>
      <protection hidden="1"/>
    </xf>
    <xf numFmtId="164" fontId="57" fillId="55" borderId="27" xfId="0" applyNumberFormat="1" applyFont="1" applyFill="1" applyBorder="1" applyAlignment="1" applyProtection="1">
      <alignment horizontal="left" vertical="center"/>
      <protection hidden="1"/>
    </xf>
    <xf numFmtId="0" fontId="56" fillId="55" borderId="29" xfId="0" applyFont="1" applyFill="1" applyBorder="1" applyAlignment="1" applyProtection="1">
      <alignment horizontal="center" vertical="center"/>
      <protection hidden="1"/>
    </xf>
    <xf numFmtId="0" fontId="57" fillId="55" borderId="25" xfId="0" applyFont="1" applyFill="1" applyBorder="1" applyAlignment="1" applyProtection="1">
      <alignment vertical="center"/>
      <protection hidden="1"/>
    </xf>
    <xf numFmtId="3" fontId="57" fillId="55" borderId="25" xfId="0" applyNumberFormat="1" applyFont="1" applyFill="1" applyBorder="1" applyAlignment="1" applyProtection="1">
      <alignment vertical="center"/>
      <protection hidden="1"/>
    </xf>
    <xf numFmtId="0" fontId="57" fillId="55" borderId="25" xfId="0" applyFont="1" applyFill="1" applyBorder="1" applyAlignment="1" applyProtection="1">
      <alignment horizontal="left" vertical="center"/>
      <protection hidden="1"/>
    </xf>
    <xf numFmtId="0" fontId="64" fillId="59" borderId="26" xfId="0" applyFont="1" applyFill="1" applyBorder="1" applyAlignment="1" applyProtection="1">
      <alignment horizontal="center" vertical="center"/>
      <protection hidden="1"/>
    </xf>
    <xf numFmtId="0" fontId="65" fillId="59" borderId="27" xfId="0" applyFont="1" applyFill="1" applyBorder="1" applyAlignment="1" applyProtection="1">
      <alignment vertical="center"/>
      <protection hidden="1"/>
    </xf>
    <xf numFmtId="164" fontId="65" fillId="59" borderId="27" xfId="0" applyNumberFormat="1" applyFont="1" applyFill="1" applyBorder="1" applyAlignment="1" applyProtection="1">
      <alignment horizontal="left" vertical="center"/>
      <protection hidden="1"/>
    </xf>
    <xf numFmtId="0" fontId="58" fillId="56" borderId="26" xfId="0" applyFont="1" applyFill="1" applyBorder="1" applyAlignment="1" applyProtection="1">
      <alignment horizontal="center" vertical="center"/>
      <protection hidden="1"/>
    </xf>
    <xf numFmtId="0" fontId="59" fillId="56" borderId="27" xfId="0" applyFont="1" applyFill="1" applyBorder="1" applyAlignment="1" applyProtection="1">
      <alignment vertical="center"/>
      <protection hidden="1"/>
    </xf>
    <xf numFmtId="164" fontId="59" fillId="56" borderId="27" xfId="0" applyNumberFormat="1" applyFont="1" applyFill="1" applyBorder="1" applyAlignment="1" applyProtection="1">
      <alignment horizontal="left" vertical="center"/>
      <protection hidden="1"/>
    </xf>
    <xf numFmtId="0" fontId="66" fillId="57" borderId="26" xfId="0" applyFont="1" applyFill="1" applyBorder="1" applyAlignment="1" applyProtection="1">
      <alignment horizontal="center" vertical="center"/>
      <protection hidden="1"/>
    </xf>
    <xf numFmtId="0" fontId="67" fillId="57" borderId="27" xfId="0" applyFont="1" applyFill="1" applyBorder="1" applyAlignment="1" applyProtection="1">
      <alignment vertical="center"/>
      <protection hidden="1"/>
    </xf>
    <xf numFmtId="164" fontId="67" fillId="57" borderId="27" xfId="0" applyNumberFormat="1" applyFont="1" applyFill="1" applyBorder="1" applyAlignment="1" applyProtection="1">
      <alignment horizontal="left" vertical="center"/>
      <protection hidden="1"/>
    </xf>
    <xf numFmtId="0" fontId="62" fillId="54" borderId="26" xfId="0" applyFont="1" applyFill="1" applyBorder="1" applyAlignment="1" applyProtection="1">
      <alignment horizontal="center" vertical="center"/>
      <protection hidden="1"/>
    </xf>
    <xf numFmtId="0" fontId="63" fillId="54" borderId="27" xfId="0" applyFont="1" applyFill="1" applyBorder="1" applyAlignment="1" applyProtection="1">
      <alignment vertical="center"/>
      <protection hidden="1"/>
    </xf>
    <xf numFmtId="164" fontId="63" fillId="54" borderId="27" xfId="0" applyNumberFormat="1" applyFont="1" applyFill="1" applyBorder="1" applyAlignment="1" applyProtection="1">
      <alignment horizontal="left" vertical="center"/>
      <protection hidden="1"/>
    </xf>
    <xf numFmtId="0" fontId="68" fillId="34" borderId="0" xfId="0" applyFont="1" applyFill="1" applyProtection="1">
      <protection hidden="1"/>
    </xf>
    <xf numFmtId="0" fontId="52" fillId="35" borderId="35" xfId="0" applyFont="1" applyFill="1" applyBorder="1" applyAlignment="1" applyProtection="1">
      <alignment horizontal="left"/>
      <protection hidden="1"/>
    </xf>
    <xf numFmtId="0" fontId="55" fillId="61" borderId="41" xfId="42" applyNumberFormat="1" applyFont="1" applyFill="1" applyBorder="1" applyAlignment="1" applyProtection="1">
      <alignment horizontal="center" vertical="center" wrapText="1"/>
      <protection hidden="1"/>
    </xf>
    <xf numFmtId="0" fontId="55" fillId="61" borderId="52" xfId="42" applyNumberFormat="1" applyFont="1" applyFill="1" applyBorder="1" applyAlignment="1" applyProtection="1">
      <alignment horizontal="center" vertical="center" wrapText="1"/>
      <protection hidden="1"/>
    </xf>
    <xf numFmtId="164" fontId="26" fillId="60" borderId="10" xfId="0" applyNumberFormat="1" applyFont="1" applyFill="1" applyBorder="1" applyAlignment="1" applyProtection="1">
      <alignment horizontal="center" vertical="center"/>
      <protection hidden="1"/>
    </xf>
    <xf numFmtId="164" fontId="25" fillId="62" borderId="45" xfId="0" applyNumberFormat="1" applyFont="1" applyFill="1" applyBorder="1" applyAlignment="1" applyProtection="1">
      <alignment horizontal="center" vertical="center"/>
      <protection hidden="1"/>
    </xf>
    <xf numFmtId="164" fontId="25" fillId="62" borderId="76" xfId="0" applyNumberFormat="1" applyFont="1" applyFill="1" applyBorder="1" applyAlignment="1" applyProtection="1">
      <alignment horizontal="center" vertical="center"/>
      <protection hidden="1"/>
    </xf>
    <xf numFmtId="164" fontId="25" fillId="62" borderId="46" xfId="0" applyNumberFormat="1" applyFont="1" applyFill="1" applyBorder="1" applyAlignment="1" applyProtection="1">
      <alignment horizontal="center" vertical="center"/>
      <protection hidden="1"/>
    </xf>
    <xf numFmtId="3" fontId="31" fillId="56" borderId="23" xfId="0" applyNumberFormat="1" applyFont="1" applyFill="1" applyBorder="1" applyAlignment="1" applyProtection="1">
      <alignment horizontal="center" vertical="center"/>
      <protection hidden="1"/>
    </xf>
    <xf numFmtId="0" fontId="25" fillId="56" borderId="43" xfId="0" applyFont="1" applyFill="1" applyBorder="1" applyAlignment="1" applyProtection="1">
      <alignment horizontal="left" vertical="center"/>
      <protection hidden="1"/>
    </xf>
    <xf numFmtId="0" fontId="26" fillId="56" borderId="26" xfId="0" applyFont="1" applyFill="1" applyBorder="1" applyAlignment="1" applyProtection="1">
      <alignment horizontal="right"/>
      <protection hidden="1"/>
    </xf>
    <xf numFmtId="0" fontId="48" fillId="56" borderId="29" xfId="0" applyFont="1" applyFill="1" applyBorder="1" applyAlignment="1" applyProtection="1">
      <alignment vertical="center"/>
      <protection hidden="1"/>
    </xf>
    <xf numFmtId="164" fontId="26" fillId="60" borderId="24" xfId="0" applyNumberFormat="1" applyFont="1" applyFill="1" applyBorder="1" applyAlignment="1" applyProtection="1">
      <alignment horizontal="center" vertical="center"/>
      <protection hidden="1"/>
    </xf>
    <xf numFmtId="3" fontId="31" fillId="59" borderId="23" xfId="0" applyNumberFormat="1" applyFont="1" applyFill="1" applyBorder="1" applyAlignment="1" applyProtection="1">
      <alignment horizontal="center" vertical="center"/>
      <protection hidden="1"/>
    </xf>
    <xf numFmtId="0" fontId="26" fillId="59" borderId="26" xfId="0" applyFont="1" applyFill="1" applyBorder="1" applyAlignment="1" applyProtection="1">
      <alignment horizontal="right"/>
      <protection hidden="1"/>
    </xf>
    <xf numFmtId="0" fontId="48" fillId="59" borderId="29" xfId="0" applyFont="1" applyFill="1" applyBorder="1" applyAlignment="1" applyProtection="1">
      <alignment vertical="center"/>
      <protection hidden="1"/>
    </xf>
    <xf numFmtId="3" fontId="25" fillId="62" borderId="45" xfId="0" applyNumberFormat="1" applyFont="1" applyFill="1" applyBorder="1" applyAlignment="1" applyProtection="1">
      <alignment horizontal="center" vertical="center"/>
      <protection hidden="1"/>
    </xf>
    <xf numFmtId="3" fontId="25" fillId="62" borderId="76" xfId="0" applyNumberFormat="1" applyFont="1" applyFill="1" applyBorder="1" applyAlignment="1" applyProtection="1">
      <alignment horizontal="center" vertical="center"/>
      <protection hidden="1"/>
    </xf>
    <xf numFmtId="3" fontId="25" fillId="62" borderId="46" xfId="0" applyNumberFormat="1" applyFont="1" applyFill="1" applyBorder="1" applyAlignment="1" applyProtection="1">
      <alignment horizontal="center" vertical="center"/>
      <protection hidden="1"/>
    </xf>
    <xf numFmtId="0" fontId="25" fillId="33" borderId="0" xfId="0" applyFont="1" applyFill="1" applyAlignment="1" applyProtection="1">
      <protection hidden="1"/>
    </xf>
    <xf numFmtId="0" fontId="39" fillId="33" borderId="35" xfId="0" applyFont="1" applyFill="1" applyBorder="1" applyAlignment="1" applyProtection="1">
      <alignment horizontal="left"/>
      <protection hidden="1"/>
    </xf>
    <xf numFmtId="0" fontId="25" fillId="33" borderId="0" xfId="0" applyFont="1" applyFill="1" applyBorder="1" applyAlignment="1" applyProtection="1">
      <protection hidden="1"/>
    </xf>
    <xf numFmtId="0" fontId="48" fillId="33" borderId="0" xfId="0" applyFont="1" applyFill="1" applyBorder="1" applyAlignment="1" applyProtection="1">
      <protection hidden="1"/>
    </xf>
    <xf numFmtId="0" fontId="25" fillId="33" borderId="36" xfId="0" applyFont="1" applyFill="1" applyBorder="1" applyAlignment="1" applyProtection="1">
      <protection hidden="1"/>
    </xf>
    <xf numFmtId="0" fontId="48" fillId="33" borderId="0" xfId="0" applyFont="1" applyFill="1" applyAlignment="1" applyProtection="1">
      <protection hidden="1"/>
    </xf>
    <xf numFmtId="0" fontId="25" fillId="38" borderId="16" xfId="0" applyFont="1" applyFill="1" applyBorder="1" applyAlignment="1" applyProtection="1">
      <alignment horizontal="left" vertical="center" wrapText="1"/>
      <protection hidden="1"/>
    </xf>
    <xf numFmtId="0" fontId="25" fillId="43" borderId="16" xfId="0" applyFont="1" applyFill="1" applyBorder="1" applyAlignment="1" applyProtection="1">
      <alignment horizontal="left" vertical="center" wrapText="1"/>
      <protection hidden="1"/>
    </xf>
    <xf numFmtId="0" fontId="25" fillId="39" borderId="16" xfId="0" applyFont="1" applyFill="1" applyBorder="1" applyAlignment="1" applyProtection="1">
      <alignment horizontal="left" vertical="center" wrapText="1"/>
      <protection hidden="1"/>
    </xf>
    <xf numFmtId="0" fontId="25" fillId="42" borderId="16" xfId="0" applyFont="1" applyFill="1" applyBorder="1" applyAlignment="1" applyProtection="1">
      <alignment horizontal="left" vertical="center" wrapText="1"/>
      <protection hidden="1"/>
    </xf>
    <xf numFmtId="0" fontId="25" fillId="36" borderId="16" xfId="0" applyFont="1" applyFill="1" applyBorder="1" applyAlignment="1" applyProtection="1">
      <alignment horizontal="left" vertical="center" wrapText="1"/>
      <protection hidden="1"/>
    </xf>
    <xf numFmtId="164" fontId="26" fillId="45" borderId="43" xfId="0" applyNumberFormat="1" applyFont="1" applyFill="1" applyBorder="1" applyAlignment="1" applyProtection="1">
      <alignment horizontal="center" vertical="center"/>
      <protection hidden="1"/>
    </xf>
    <xf numFmtId="164" fontId="69" fillId="33" borderId="0" xfId="0" applyNumberFormat="1" applyFont="1" applyFill="1" applyBorder="1" applyAlignment="1" applyProtection="1">
      <alignment horizontal="right" vertical="center"/>
      <protection hidden="1"/>
    </xf>
    <xf numFmtId="164" fontId="26" fillId="35" borderId="43" xfId="0" applyNumberFormat="1" applyFont="1" applyFill="1" applyBorder="1" applyAlignment="1" applyProtection="1">
      <alignment horizontal="center" vertical="center"/>
      <protection hidden="1"/>
    </xf>
    <xf numFmtId="164" fontId="26" fillId="46" borderId="43" xfId="0" applyNumberFormat="1" applyFont="1" applyFill="1" applyBorder="1" applyAlignment="1" applyProtection="1">
      <alignment horizontal="center" vertical="center"/>
      <protection hidden="1"/>
    </xf>
    <xf numFmtId="0" fontId="22" fillId="33" borderId="0" xfId="0" applyFont="1" applyFill="1" applyAlignment="1" applyProtection="1">
      <alignment horizontal="center"/>
      <protection hidden="1"/>
    </xf>
    <xf numFmtId="0" fontId="44" fillId="33" borderId="0" xfId="0" applyFont="1" applyFill="1" applyAlignment="1" applyProtection="1">
      <alignment horizontal="center" vertical="top"/>
      <protection hidden="1"/>
    </xf>
    <xf numFmtId="0" fontId="39" fillId="33" borderId="0" xfId="0" applyFont="1" applyFill="1" applyAlignment="1" applyProtection="1">
      <alignment horizontal="center" vertical="center"/>
      <protection hidden="1"/>
    </xf>
    <xf numFmtId="0" fontId="30" fillId="33" borderId="0" xfId="0" applyFont="1" applyFill="1" applyAlignment="1" applyProtection="1">
      <alignment horizontal="center" vertical="center" shrinkToFit="1"/>
      <protection hidden="1"/>
    </xf>
    <xf numFmtId="0" fontId="27" fillId="33" borderId="0" xfId="0" applyFont="1" applyFill="1" applyAlignment="1" applyProtection="1">
      <alignment horizontal="left" vertical="center" wrapText="1"/>
      <protection hidden="1"/>
    </xf>
    <xf numFmtId="0" fontId="43" fillId="35" borderId="12" xfId="0" applyFont="1" applyFill="1" applyBorder="1" applyAlignment="1" applyProtection="1">
      <alignment horizontal="center" vertical="top"/>
      <protection hidden="1"/>
    </xf>
    <xf numFmtId="0" fontId="43" fillId="35" borderId="16" xfId="0" applyFont="1" applyFill="1" applyBorder="1" applyAlignment="1" applyProtection="1">
      <alignment horizontal="center" vertical="top"/>
      <protection hidden="1"/>
    </xf>
    <xf numFmtId="0" fontId="43" fillId="35" borderId="13" xfId="0" applyFont="1" applyFill="1" applyBorder="1" applyAlignment="1" applyProtection="1">
      <alignment horizontal="center" vertical="top"/>
      <protection hidden="1"/>
    </xf>
    <xf numFmtId="0" fontId="24" fillId="52" borderId="106" xfId="51" applyFont="1" applyFill="1" applyBorder="1" applyAlignment="1" applyProtection="1">
      <alignment horizontal="center" vertical="center"/>
      <protection hidden="1"/>
    </xf>
    <xf numFmtId="0" fontId="24" fillId="52" borderId="107" xfId="51" applyFont="1" applyFill="1" applyBorder="1" applyAlignment="1" applyProtection="1">
      <alignment horizontal="center" vertical="center"/>
      <protection hidden="1"/>
    </xf>
    <xf numFmtId="0" fontId="24" fillId="52" borderId="108" xfId="51" applyFont="1" applyFill="1" applyBorder="1" applyAlignment="1" applyProtection="1">
      <alignment horizontal="center" vertical="center"/>
      <protection hidden="1"/>
    </xf>
    <xf numFmtId="0" fontId="24" fillId="47" borderId="106" xfId="51" applyFont="1" applyFill="1" applyBorder="1" applyAlignment="1" applyProtection="1">
      <alignment horizontal="center" vertical="center"/>
      <protection hidden="1"/>
    </xf>
    <xf numFmtId="0" fontId="24" fillId="47" borderId="107" xfId="51" applyFont="1" applyFill="1" applyBorder="1" applyAlignment="1" applyProtection="1">
      <alignment horizontal="center" vertical="center"/>
      <protection hidden="1"/>
    </xf>
    <xf numFmtId="0" fontId="24" fillId="47" borderId="108" xfId="51" applyFont="1" applyFill="1" applyBorder="1" applyAlignment="1" applyProtection="1">
      <alignment horizontal="center" vertical="center"/>
      <protection hidden="1"/>
    </xf>
    <xf numFmtId="0" fontId="45" fillId="33" borderId="17" xfId="0" applyFont="1" applyFill="1" applyBorder="1" applyAlignment="1" applyProtection="1">
      <alignment horizontal="center"/>
      <protection hidden="1"/>
    </xf>
    <xf numFmtId="0" fontId="24" fillId="53" borderId="106" xfId="51" applyFont="1" applyFill="1" applyBorder="1" applyAlignment="1" applyProtection="1">
      <alignment horizontal="center" vertical="center"/>
      <protection hidden="1"/>
    </xf>
    <xf numFmtId="0" fontId="24" fillId="53" borderId="107" xfId="51" applyFont="1" applyFill="1" applyBorder="1" applyAlignment="1" applyProtection="1">
      <alignment horizontal="center" vertical="center"/>
      <protection hidden="1"/>
    </xf>
    <xf numFmtId="0" fontId="24" fillId="53" borderId="108" xfId="51" applyFont="1" applyFill="1" applyBorder="1" applyAlignment="1" applyProtection="1">
      <alignment horizontal="center" vertical="center"/>
      <protection hidden="1"/>
    </xf>
    <xf numFmtId="0" fontId="24" fillId="35" borderId="106" xfId="51" applyFont="1" applyFill="1" applyBorder="1" applyAlignment="1" applyProtection="1">
      <alignment horizontal="center" vertical="center"/>
      <protection hidden="1"/>
    </xf>
    <xf numFmtId="0" fontId="24" fillId="35" borderId="107" xfId="51" applyFont="1" applyFill="1" applyBorder="1" applyAlignment="1" applyProtection="1">
      <alignment horizontal="center" vertical="center"/>
      <protection hidden="1"/>
    </xf>
    <xf numFmtId="0" fontId="24" fillId="35" borderId="108" xfId="51" applyFont="1" applyFill="1" applyBorder="1" applyAlignment="1" applyProtection="1">
      <alignment horizontal="center" vertical="center"/>
      <protection hidden="1"/>
    </xf>
    <xf numFmtId="0" fontId="24" fillId="51" borderId="106" xfId="51" applyFont="1" applyFill="1" applyBorder="1" applyAlignment="1" applyProtection="1">
      <alignment horizontal="center" vertical="center"/>
      <protection hidden="1"/>
    </xf>
    <xf numFmtId="0" fontId="24" fillId="51" borderId="107" xfId="51" applyFont="1" applyFill="1" applyBorder="1" applyAlignment="1" applyProtection="1">
      <alignment horizontal="center" vertical="center"/>
      <protection hidden="1"/>
    </xf>
    <xf numFmtId="0" fontId="24" fillId="51" borderId="108" xfId="51" applyFont="1" applyFill="1" applyBorder="1" applyAlignment="1" applyProtection="1">
      <alignment horizontal="center" vertical="center"/>
      <protection hidden="1"/>
    </xf>
    <xf numFmtId="0" fontId="24" fillId="37" borderId="106" xfId="51" applyFont="1" applyFill="1" applyBorder="1" applyAlignment="1" applyProtection="1">
      <alignment horizontal="center" vertical="center"/>
      <protection hidden="1"/>
    </xf>
    <xf numFmtId="0" fontId="24" fillId="37" borderId="107" xfId="51" applyFont="1" applyFill="1" applyBorder="1" applyAlignment="1" applyProtection="1">
      <alignment horizontal="center" vertical="center"/>
      <protection hidden="1"/>
    </xf>
    <xf numFmtId="0" fontId="24" fillId="37" borderId="108" xfId="51" applyFont="1" applyFill="1" applyBorder="1" applyAlignment="1" applyProtection="1">
      <alignment horizontal="center" vertical="center"/>
      <protection hidden="1"/>
    </xf>
    <xf numFmtId="0" fontId="34" fillId="33" borderId="0" xfId="0" applyFont="1" applyFill="1" applyBorder="1" applyAlignment="1" applyProtection="1">
      <alignment horizontal="left" vertical="top" wrapText="1"/>
      <protection hidden="1"/>
    </xf>
    <xf numFmtId="0" fontId="34" fillId="33" borderId="36" xfId="0" applyFont="1" applyFill="1" applyBorder="1" applyAlignment="1" applyProtection="1">
      <alignment horizontal="left" vertical="top" wrapText="1"/>
      <protection hidden="1"/>
    </xf>
    <xf numFmtId="0" fontId="34" fillId="55" borderId="12" xfId="0" applyNumberFormat="1" applyFont="1" applyFill="1" applyBorder="1" applyAlignment="1" applyProtection="1">
      <alignment horizontal="left" vertical="center" wrapText="1"/>
      <protection hidden="1"/>
    </xf>
    <xf numFmtId="0" fontId="34" fillId="55" borderId="16" xfId="0" applyNumberFormat="1" applyFont="1" applyFill="1" applyBorder="1" applyAlignment="1" applyProtection="1">
      <alignment horizontal="left" vertical="center" wrapText="1"/>
      <protection hidden="1"/>
    </xf>
    <xf numFmtId="0" fontId="25" fillId="55" borderId="38" xfId="0" applyFont="1" applyFill="1" applyBorder="1" applyAlignment="1" applyProtection="1">
      <alignment horizontal="left" vertical="top"/>
      <protection hidden="1"/>
    </xf>
    <xf numFmtId="0" fontId="25" fillId="55" borderId="16" xfId="0" applyFont="1" applyFill="1" applyBorder="1" applyAlignment="1" applyProtection="1">
      <alignment horizontal="left" vertical="top"/>
      <protection hidden="1"/>
    </xf>
    <xf numFmtId="0" fontId="25" fillId="55" borderId="64" xfId="0" applyFont="1" applyFill="1" applyBorder="1" applyAlignment="1" applyProtection="1">
      <alignment horizontal="left" vertical="top"/>
      <protection hidden="1"/>
    </xf>
    <xf numFmtId="0" fontId="26" fillId="38" borderId="26" xfId="0" applyFont="1" applyFill="1" applyBorder="1" applyAlignment="1" applyProtection="1">
      <alignment horizontal="left" vertical="center" wrapText="1"/>
      <protection hidden="1"/>
    </xf>
    <xf numFmtId="0" fontId="26" fillId="38" borderId="27" xfId="0" applyFont="1" applyFill="1" applyBorder="1" applyAlignment="1" applyProtection="1">
      <alignment horizontal="left" vertical="center" wrapText="1"/>
      <protection hidden="1"/>
    </xf>
    <xf numFmtId="0" fontId="26" fillId="38" borderId="29" xfId="0" applyFont="1" applyFill="1" applyBorder="1" applyAlignment="1" applyProtection="1">
      <alignment horizontal="left" vertical="center" wrapText="1"/>
      <protection hidden="1"/>
    </xf>
    <xf numFmtId="0" fontId="26" fillId="38" borderId="25" xfId="0" applyFont="1" applyFill="1" applyBorder="1" applyAlignment="1" applyProtection="1">
      <alignment horizontal="left" vertical="center" wrapText="1"/>
      <protection hidden="1"/>
    </xf>
    <xf numFmtId="0" fontId="34" fillId="55" borderId="12" xfId="42" applyNumberFormat="1" applyFont="1" applyFill="1" applyBorder="1" applyAlignment="1" applyProtection="1">
      <alignment horizontal="left" vertical="center" wrapText="1"/>
      <protection hidden="1"/>
    </xf>
    <xf numFmtId="0" fontId="34" fillId="55" borderId="16" xfId="42" applyNumberFormat="1" applyFont="1" applyFill="1" applyBorder="1" applyAlignment="1" applyProtection="1">
      <alignment horizontal="left" vertical="center" wrapText="1"/>
      <protection hidden="1"/>
    </xf>
    <xf numFmtId="0" fontId="25" fillId="55" borderId="38" xfId="0" applyFont="1" applyFill="1" applyBorder="1" applyAlignment="1" applyProtection="1">
      <alignment horizontal="left" vertical="top" wrapText="1"/>
      <protection hidden="1"/>
    </xf>
    <xf numFmtId="0" fontId="25" fillId="55" borderId="16" xfId="0" applyFont="1" applyFill="1" applyBorder="1" applyAlignment="1" applyProtection="1">
      <alignment horizontal="left" vertical="top" wrapText="1"/>
      <protection hidden="1"/>
    </xf>
    <xf numFmtId="0" fontId="25" fillId="55" borderId="64" xfId="0" applyFont="1" applyFill="1" applyBorder="1" applyAlignment="1" applyProtection="1">
      <alignment horizontal="left" vertical="top" wrapText="1"/>
      <protection hidden="1"/>
    </xf>
    <xf numFmtId="0" fontId="34" fillId="55" borderId="80" xfId="0" applyFont="1" applyFill="1" applyBorder="1" applyAlignment="1" applyProtection="1">
      <alignment horizontal="left" vertical="top" wrapText="1"/>
      <protection hidden="1"/>
    </xf>
    <xf numFmtId="0" fontId="34" fillId="55" borderId="17" xfId="0" applyFont="1" applyFill="1" applyBorder="1" applyAlignment="1" applyProtection="1">
      <alignment horizontal="left" vertical="top" wrapText="1"/>
      <protection hidden="1"/>
    </xf>
    <xf numFmtId="0" fontId="34" fillId="55" borderId="81" xfId="0" applyFont="1" applyFill="1" applyBorder="1" applyAlignment="1" applyProtection="1">
      <alignment horizontal="left" vertical="top" wrapText="1"/>
      <protection hidden="1"/>
    </xf>
    <xf numFmtId="0" fontId="34" fillId="55" borderId="35" xfId="0" applyFont="1" applyFill="1" applyBorder="1" applyAlignment="1" applyProtection="1">
      <alignment horizontal="left" vertical="top" wrapText="1"/>
      <protection hidden="1"/>
    </xf>
    <xf numFmtId="0" fontId="34" fillId="55" borderId="0" xfId="0" applyFont="1" applyFill="1" applyBorder="1" applyAlignment="1" applyProtection="1">
      <alignment horizontal="left" vertical="top" wrapText="1"/>
      <protection hidden="1"/>
    </xf>
    <xf numFmtId="0" fontId="34" fillId="55" borderId="36" xfId="0" applyFont="1" applyFill="1" applyBorder="1" applyAlignment="1" applyProtection="1">
      <alignment horizontal="left" vertical="top" wrapText="1"/>
      <protection hidden="1"/>
    </xf>
    <xf numFmtId="0" fontId="34" fillId="55" borderId="39" xfId="0" applyFont="1" applyFill="1" applyBorder="1" applyAlignment="1" applyProtection="1">
      <alignment horizontal="left" vertical="top" wrapText="1"/>
      <protection hidden="1"/>
    </xf>
    <xf numFmtId="0" fontId="34" fillId="55" borderId="20" xfId="0" applyFont="1" applyFill="1" applyBorder="1" applyAlignment="1" applyProtection="1">
      <alignment horizontal="left" vertical="top" wrapText="1"/>
      <protection hidden="1"/>
    </xf>
    <xf numFmtId="0" fontId="34" fillId="55" borderId="66" xfId="0" applyFont="1" applyFill="1" applyBorder="1" applyAlignment="1" applyProtection="1">
      <alignment horizontal="left" vertical="top" wrapText="1"/>
      <protection hidden="1"/>
    </xf>
    <xf numFmtId="0" fontId="25" fillId="38" borderId="82" xfId="0" applyFont="1" applyFill="1" applyBorder="1" applyAlignment="1" applyProtection="1">
      <alignment horizontal="center" vertical="center" textRotation="90"/>
      <protection hidden="1"/>
    </xf>
    <xf numFmtId="0" fontId="25" fillId="38" borderId="83" xfId="0" applyFont="1" applyFill="1" applyBorder="1" applyAlignment="1" applyProtection="1">
      <alignment horizontal="center" vertical="center" textRotation="90"/>
      <protection hidden="1"/>
    </xf>
    <xf numFmtId="0" fontId="25" fillId="38" borderId="84" xfId="0" applyFont="1" applyFill="1" applyBorder="1" applyAlignment="1" applyProtection="1">
      <alignment horizontal="center" vertical="center" textRotation="90"/>
      <protection hidden="1"/>
    </xf>
    <xf numFmtId="0" fontId="34" fillId="55" borderId="12" xfId="0" applyNumberFormat="1" applyFont="1" applyFill="1" applyBorder="1" applyAlignment="1" applyProtection="1">
      <alignment horizontal="left" vertical="center"/>
      <protection hidden="1"/>
    </xf>
    <xf numFmtId="0" fontId="34" fillId="55" borderId="16" xfId="0" applyNumberFormat="1" applyFont="1" applyFill="1" applyBorder="1" applyAlignment="1" applyProtection="1">
      <alignment horizontal="left" vertical="center"/>
      <protection hidden="1"/>
    </xf>
    <xf numFmtId="0" fontId="25" fillId="55" borderId="57" xfId="0" applyNumberFormat="1" applyFont="1" applyFill="1" applyBorder="1" applyAlignment="1" applyProtection="1">
      <alignment horizontal="left" vertical="center"/>
      <protection hidden="1"/>
    </xf>
    <xf numFmtId="0" fontId="25" fillId="55" borderId="58" xfId="0" applyNumberFormat="1" applyFont="1" applyFill="1" applyBorder="1" applyAlignment="1" applyProtection="1">
      <alignment horizontal="left" vertical="center"/>
      <protection hidden="1"/>
    </xf>
    <xf numFmtId="0" fontId="53" fillId="35" borderId="47" xfId="0" applyFont="1" applyFill="1" applyBorder="1" applyAlignment="1" applyProtection="1">
      <alignment horizontal="left" vertical="center" wrapText="1"/>
      <protection hidden="1"/>
    </xf>
    <xf numFmtId="0" fontId="53" fillId="35" borderId="0" xfId="0" applyFont="1" applyFill="1" applyBorder="1" applyAlignment="1" applyProtection="1">
      <alignment horizontal="left" vertical="center" wrapText="1"/>
      <protection hidden="1"/>
    </xf>
    <xf numFmtId="0" fontId="53" fillId="35" borderId="36" xfId="0" applyFont="1" applyFill="1" applyBorder="1" applyAlignment="1" applyProtection="1">
      <alignment horizontal="left" vertical="center" wrapText="1"/>
      <protection hidden="1"/>
    </xf>
    <xf numFmtId="0" fontId="53" fillId="35" borderId="25" xfId="0" applyFont="1" applyFill="1" applyBorder="1" applyAlignment="1" applyProtection="1">
      <alignment vertical="center" wrapText="1"/>
      <protection hidden="1"/>
    </xf>
    <xf numFmtId="0" fontId="26" fillId="38" borderId="59" xfId="0" applyFont="1" applyFill="1" applyBorder="1" applyAlignment="1" applyProtection="1">
      <alignment horizontal="center" vertical="center"/>
      <protection hidden="1"/>
    </xf>
    <xf numFmtId="0" fontId="26" fillId="38" borderId="60" xfId="0" applyFont="1" applyFill="1" applyBorder="1" applyAlignment="1" applyProtection="1">
      <alignment horizontal="center" vertical="center"/>
      <protection hidden="1"/>
    </xf>
    <xf numFmtId="3" fontId="26" fillId="38" borderId="61" xfId="0" applyNumberFormat="1" applyFont="1" applyFill="1" applyBorder="1" applyAlignment="1" applyProtection="1">
      <alignment horizontal="center" vertical="center"/>
      <protection hidden="1"/>
    </xf>
    <xf numFmtId="3" fontId="26" fillId="38" borderId="60" xfId="0" applyNumberFormat="1" applyFont="1" applyFill="1" applyBorder="1" applyAlignment="1" applyProtection="1">
      <alignment horizontal="center" vertical="center"/>
      <protection hidden="1"/>
    </xf>
    <xf numFmtId="3" fontId="26" fillId="38" borderId="65" xfId="0" applyNumberFormat="1" applyFont="1" applyFill="1" applyBorder="1" applyAlignment="1" applyProtection="1">
      <alignment horizontal="center" vertical="center"/>
      <protection hidden="1"/>
    </xf>
    <xf numFmtId="0" fontId="34" fillId="55" borderId="38" xfId="0" applyFont="1" applyFill="1" applyBorder="1" applyAlignment="1" applyProtection="1">
      <alignment horizontal="left" vertical="top" wrapText="1"/>
      <protection hidden="1"/>
    </xf>
    <xf numFmtId="0" fontId="34" fillId="55" borderId="16" xfId="0" applyFont="1" applyFill="1" applyBorder="1" applyAlignment="1" applyProtection="1">
      <alignment horizontal="left" vertical="top" wrapText="1"/>
      <protection hidden="1"/>
    </xf>
    <xf numFmtId="0" fontId="34" fillId="55" borderId="64" xfId="0" applyFont="1" applyFill="1" applyBorder="1" applyAlignment="1" applyProtection="1">
      <alignment horizontal="left" vertical="top" wrapText="1"/>
      <protection hidden="1"/>
    </xf>
    <xf numFmtId="0" fontId="25" fillId="55" borderId="63" xfId="0" applyFont="1" applyFill="1" applyBorder="1" applyAlignment="1" applyProtection="1">
      <alignment horizontal="left" vertical="top" wrapText="1"/>
      <protection hidden="1"/>
    </xf>
    <xf numFmtId="0" fontId="25" fillId="55" borderId="58" xfId="0" applyFont="1" applyFill="1" applyBorder="1" applyAlignment="1" applyProtection="1">
      <alignment horizontal="left" vertical="top" wrapText="1"/>
      <protection hidden="1"/>
    </xf>
    <xf numFmtId="0" fontId="25" fillId="55" borderId="99" xfId="0" applyFont="1" applyFill="1" applyBorder="1" applyAlignment="1" applyProtection="1">
      <alignment horizontal="left" vertical="top" wrapText="1"/>
      <protection hidden="1"/>
    </xf>
    <xf numFmtId="0" fontId="25" fillId="40" borderId="13" xfId="0" applyFont="1" applyFill="1" applyBorder="1" applyAlignment="1" applyProtection="1">
      <alignment horizontal="left" vertical="center" wrapText="1"/>
      <protection hidden="1"/>
    </xf>
    <xf numFmtId="0" fontId="25" fillId="40" borderId="11" xfId="0" applyFont="1" applyFill="1" applyBorder="1" applyAlignment="1" applyProtection="1">
      <alignment horizontal="left" vertical="center" wrapText="1"/>
      <protection hidden="1"/>
    </xf>
    <xf numFmtId="0" fontId="25" fillId="40" borderId="37" xfId="0" applyFont="1" applyFill="1" applyBorder="1" applyAlignment="1" applyProtection="1">
      <alignment horizontal="left" vertical="center" wrapText="1"/>
      <protection hidden="1"/>
    </xf>
    <xf numFmtId="0" fontId="25" fillId="40" borderId="103" xfId="0" applyFont="1" applyFill="1" applyBorder="1" applyAlignment="1" applyProtection="1">
      <alignment horizontal="left" vertical="center" wrapText="1"/>
      <protection hidden="1"/>
    </xf>
    <xf numFmtId="0" fontId="32" fillId="40" borderId="85" xfId="42" applyNumberFormat="1" applyFont="1" applyFill="1" applyBorder="1" applyAlignment="1" applyProtection="1">
      <alignment horizontal="center" textRotation="90" wrapText="1"/>
      <protection hidden="1"/>
    </xf>
    <xf numFmtId="0" fontId="32" fillId="40" borderId="42" xfId="42" applyNumberFormat="1" applyFont="1" applyFill="1" applyBorder="1" applyAlignment="1" applyProtection="1">
      <alignment horizontal="center" textRotation="90" wrapText="1"/>
      <protection hidden="1"/>
    </xf>
    <xf numFmtId="0" fontId="41" fillId="40" borderId="19" xfId="0" applyFont="1" applyFill="1" applyBorder="1" applyAlignment="1" applyProtection="1">
      <alignment horizontal="center" vertical="center"/>
      <protection hidden="1"/>
    </xf>
    <xf numFmtId="0" fontId="41" fillId="40" borderId="16" xfId="0" applyFont="1" applyFill="1" applyBorder="1" applyAlignment="1" applyProtection="1">
      <alignment horizontal="center" vertical="center"/>
      <protection hidden="1"/>
    </xf>
    <xf numFmtId="0" fontId="41" fillId="40" borderId="91" xfId="0" applyFont="1" applyFill="1" applyBorder="1" applyAlignment="1" applyProtection="1">
      <alignment horizontal="center" vertical="center"/>
      <protection hidden="1"/>
    </xf>
    <xf numFmtId="0" fontId="25" fillId="40" borderId="60" xfId="0" applyFont="1" applyFill="1" applyBorder="1" applyAlignment="1" applyProtection="1">
      <alignment horizontal="left" vertical="center" wrapText="1"/>
      <protection hidden="1"/>
    </xf>
    <xf numFmtId="0" fontId="25" fillId="40" borderId="65" xfId="0" applyFont="1" applyFill="1" applyBorder="1" applyAlignment="1" applyProtection="1">
      <alignment horizontal="left" vertical="center" wrapText="1"/>
      <protection hidden="1"/>
    </xf>
    <xf numFmtId="0" fontId="25" fillId="40" borderId="61" xfId="0" applyFont="1" applyFill="1" applyBorder="1" applyAlignment="1" applyProtection="1">
      <alignment horizontal="left" vertical="center" wrapText="1"/>
      <protection hidden="1"/>
    </xf>
    <xf numFmtId="0" fontId="25" fillId="40" borderId="44" xfId="0" applyFont="1" applyFill="1" applyBorder="1" applyAlignment="1" applyProtection="1">
      <alignment horizontal="left" vertical="center" wrapText="1"/>
      <protection hidden="1"/>
    </xf>
    <xf numFmtId="0" fontId="32" fillId="40" borderId="95" xfId="42" applyNumberFormat="1" applyFont="1" applyFill="1" applyBorder="1" applyAlignment="1" applyProtection="1">
      <alignment horizontal="center" textRotation="90" wrapText="1"/>
      <protection hidden="1"/>
    </xf>
    <xf numFmtId="0" fontId="32" fillId="40" borderId="96" xfId="42" applyNumberFormat="1" applyFont="1" applyFill="1" applyBorder="1" applyAlignment="1" applyProtection="1">
      <alignment horizontal="center" textRotation="90" wrapText="1"/>
      <protection hidden="1"/>
    </xf>
    <xf numFmtId="0" fontId="35" fillId="41" borderId="21" xfId="0" applyFont="1" applyFill="1" applyBorder="1" applyAlignment="1" applyProtection="1">
      <alignment vertical="center"/>
      <protection hidden="1"/>
    </xf>
    <xf numFmtId="0" fontId="35" fillId="41" borderId="43" xfId="0" applyFont="1" applyFill="1" applyBorder="1" applyAlignment="1" applyProtection="1">
      <alignment vertical="center"/>
      <protection hidden="1"/>
    </xf>
    <xf numFmtId="164" fontId="26" fillId="41" borderId="43" xfId="0" applyNumberFormat="1" applyFont="1" applyFill="1" applyBorder="1" applyAlignment="1" applyProtection="1">
      <alignment horizontal="center" vertical="center"/>
      <protection hidden="1"/>
    </xf>
    <xf numFmtId="0" fontId="27" fillId="40" borderId="93" xfId="0" applyNumberFormat="1" applyFont="1" applyFill="1" applyBorder="1" applyAlignment="1" applyProtection="1">
      <alignment horizontal="center" textRotation="90"/>
      <protection hidden="1"/>
    </xf>
    <xf numFmtId="0" fontId="27" fillId="40" borderId="94" xfId="0" applyNumberFormat="1" applyFont="1" applyFill="1" applyBorder="1" applyAlignment="1" applyProtection="1">
      <alignment horizontal="center" textRotation="90"/>
      <protection hidden="1"/>
    </xf>
    <xf numFmtId="0" fontId="33" fillId="40" borderId="35" xfId="0" applyFont="1" applyFill="1" applyBorder="1" applyAlignment="1" applyProtection="1">
      <alignment horizontal="center" vertical="top" wrapText="1"/>
      <protection hidden="1"/>
    </xf>
    <xf numFmtId="0" fontId="33" fillId="40" borderId="0" xfId="0" applyFont="1" applyFill="1" applyBorder="1" applyAlignment="1" applyProtection="1">
      <alignment horizontal="center" vertical="top" wrapText="1"/>
      <protection hidden="1"/>
    </xf>
    <xf numFmtId="0" fontId="33" fillId="40" borderId="36" xfId="0" applyFont="1" applyFill="1" applyBorder="1" applyAlignment="1" applyProtection="1">
      <alignment horizontal="center" vertical="top" wrapText="1"/>
      <protection hidden="1"/>
    </xf>
    <xf numFmtId="0" fontId="32" fillId="40" borderId="109" xfId="0" applyNumberFormat="1" applyFont="1" applyFill="1" applyBorder="1" applyAlignment="1" applyProtection="1">
      <alignment horizontal="center" textRotation="90" wrapText="1"/>
      <protection hidden="1"/>
    </xf>
    <xf numFmtId="0" fontId="32" fillId="40" borderId="47" xfId="0" applyNumberFormat="1" applyFont="1" applyFill="1" applyBorder="1" applyAlignment="1" applyProtection="1">
      <alignment horizontal="center" textRotation="90" wrapText="1"/>
      <protection hidden="1"/>
    </xf>
    <xf numFmtId="0" fontId="32" fillId="40" borderId="92" xfId="42" applyNumberFormat="1" applyFont="1" applyFill="1" applyBorder="1" applyAlignment="1" applyProtection="1">
      <alignment horizontal="center" textRotation="90" wrapText="1"/>
      <protection hidden="1"/>
    </xf>
    <xf numFmtId="0" fontId="32" fillId="40" borderId="49" xfId="42" applyNumberFormat="1" applyFont="1" applyFill="1" applyBorder="1" applyAlignment="1" applyProtection="1">
      <alignment horizontal="center" textRotation="90" wrapText="1"/>
      <protection hidden="1"/>
    </xf>
    <xf numFmtId="0" fontId="32" fillId="40" borderId="100" xfId="0" applyNumberFormat="1" applyFont="1" applyFill="1" applyBorder="1" applyAlignment="1" applyProtection="1">
      <alignment horizontal="center" textRotation="90" wrapText="1"/>
      <protection hidden="1"/>
    </xf>
    <xf numFmtId="0" fontId="32" fillId="40" borderId="83" xfId="0" applyNumberFormat="1" applyFont="1" applyFill="1" applyBorder="1" applyAlignment="1" applyProtection="1">
      <alignment horizontal="center" textRotation="90" wrapText="1"/>
      <protection hidden="1"/>
    </xf>
    <xf numFmtId="0" fontId="32" fillId="40" borderId="95" xfId="42" applyNumberFormat="1" applyFont="1" applyFill="1" applyBorder="1" applyAlignment="1" applyProtection="1">
      <alignment horizontal="left" textRotation="90" wrapText="1"/>
      <protection hidden="1"/>
    </xf>
    <xf numFmtId="0" fontId="32" fillId="40" borderId="96" xfId="42" applyNumberFormat="1" applyFont="1" applyFill="1" applyBorder="1" applyAlignment="1" applyProtection="1">
      <alignment horizontal="left" textRotation="90" wrapText="1"/>
      <protection hidden="1"/>
    </xf>
    <xf numFmtId="0" fontId="32" fillId="40" borderId="97" xfId="42" applyNumberFormat="1" applyFont="1" applyFill="1" applyBorder="1" applyAlignment="1" applyProtection="1">
      <alignment horizontal="left" textRotation="90" wrapText="1"/>
      <protection hidden="1"/>
    </xf>
    <xf numFmtId="0" fontId="29" fillId="40" borderId="26" xfId="0" applyFont="1" applyFill="1" applyBorder="1" applyAlignment="1" applyProtection="1">
      <alignment horizontal="center" vertical="center" wrapText="1"/>
      <protection hidden="1"/>
    </xf>
    <xf numFmtId="0" fontId="29" fillId="40" borderId="27" xfId="0" applyFont="1" applyFill="1" applyBorder="1" applyAlignment="1" applyProtection="1">
      <alignment horizontal="center" vertical="center" wrapText="1"/>
      <protection hidden="1"/>
    </xf>
    <xf numFmtId="0" fontId="29" fillId="40" borderId="28" xfId="0" applyFont="1" applyFill="1" applyBorder="1" applyAlignment="1" applyProtection="1">
      <alignment horizontal="center" vertical="center" wrapText="1"/>
      <protection hidden="1"/>
    </xf>
    <xf numFmtId="0" fontId="29" fillId="40" borderId="35" xfId="0" applyFont="1" applyFill="1" applyBorder="1" applyAlignment="1" applyProtection="1">
      <alignment horizontal="center" vertical="center" wrapText="1"/>
      <protection hidden="1"/>
    </xf>
    <xf numFmtId="0" fontId="29" fillId="40" borderId="0" xfId="0" applyFont="1" applyFill="1" applyBorder="1" applyAlignment="1" applyProtection="1">
      <alignment horizontal="center" vertical="center" wrapText="1"/>
      <protection hidden="1"/>
    </xf>
    <xf numFmtId="0" fontId="29" fillId="40" borderId="36" xfId="0" applyFont="1" applyFill="1" applyBorder="1" applyAlignment="1" applyProtection="1">
      <alignment horizontal="center" vertical="center" wrapText="1"/>
      <protection hidden="1"/>
    </xf>
    <xf numFmtId="0" fontId="29" fillId="40" borderId="29" xfId="0" applyFont="1" applyFill="1" applyBorder="1" applyAlignment="1" applyProtection="1">
      <alignment horizontal="center" vertical="center" wrapText="1"/>
      <protection hidden="1"/>
    </xf>
    <xf numFmtId="0" fontId="29" fillId="40" borderId="25" xfId="0" applyFont="1" applyFill="1" applyBorder="1" applyAlignment="1" applyProtection="1">
      <alignment horizontal="center" vertical="center" wrapText="1"/>
      <protection hidden="1"/>
    </xf>
    <xf numFmtId="0" fontId="29" fillId="40" borderId="40" xfId="0" applyFont="1" applyFill="1" applyBorder="1" applyAlignment="1" applyProtection="1">
      <alignment horizontal="center" vertical="center" wrapText="1"/>
      <protection hidden="1"/>
    </xf>
    <xf numFmtId="3" fontId="37" fillId="40" borderId="24" xfId="0" applyNumberFormat="1" applyFont="1" applyFill="1" applyBorder="1" applyAlignment="1" applyProtection="1">
      <alignment horizontal="center" vertical="center" wrapText="1"/>
      <protection hidden="1"/>
    </xf>
    <xf numFmtId="3" fontId="37" fillId="40" borderId="41" xfId="0" applyNumberFormat="1" applyFont="1" applyFill="1" applyBorder="1" applyAlignment="1" applyProtection="1">
      <alignment horizontal="center" vertical="center" wrapText="1"/>
      <protection hidden="1"/>
    </xf>
    <xf numFmtId="3" fontId="37" fillId="40" borderId="52" xfId="0" applyNumberFormat="1" applyFont="1" applyFill="1" applyBorder="1" applyAlignment="1" applyProtection="1">
      <alignment horizontal="center" vertical="center" wrapText="1"/>
      <protection hidden="1"/>
    </xf>
    <xf numFmtId="0" fontId="37" fillId="40" borderId="24" xfId="0" applyFont="1" applyFill="1" applyBorder="1" applyAlignment="1" applyProtection="1">
      <alignment horizontal="center" vertical="center" wrapText="1"/>
      <protection hidden="1"/>
    </xf>
    <xf numFmtId="0" fontId="37" fillId="40" borderId="41" xfId="0" applyFont="1" applyFill="1" applyBorder="1" applyAlignment="1" applyProtection="1">
      <alignment horizontal="center" vertical="center" wrapText="1"/>
      <protection hidden="1"/>
    </xf>
    <xf numFmtId="0" fontId="37" fillId="40" borderId="52" xfId="0" applyFont="1" applyFill="1" applyBorder="1" applyAlignment="1" applyProtection="1">
      <alignment horizontal="center" vertical="center" wrapText="1"/>
      <protection hidden="1"/>
    </xf>
    <xf numFmtId="0" fontId="41" fillId="40" borderId="38" xfId="0" applyFont="1" applyFill="1" applyBorder="1" applyAlignment="1" applyProtection="1">
      <alignment horizontal="center" vertical="center"/>
      <protection hidden="1"/>
    </xf>
    <xf numFmtId="0" fontId="55" fillId="40" borderId="24" xfId="42" applyNumberFormat="1" applyFont="1" applyFill="1" applyBorder="1" applyAlignment="1" applyProtection="1">
      <alignment horizontal="center" vertical="center" wrapText="1"/>
      <protection hidden="1"/>
    </xf>
    <xf numFmtId="0" fontId="55" fillId="40" borderId="41" xfId="42" applyNumberFormat="1" applyFont="1" applyFill="1" applyBorder="1" applyAlignment="1" applyProtection="1">
      <alignment horizontal="center" vertical="center" wrapText="1"/>
      <protection hidden="1"/>
    </xf>
    <xf numFmtId="0" fontId="55" fillId="40" borderId="52" xfId="42" applyNumberFormat="1" applyFont="1" applyFill="1" applyBorder="1" applyAlignment="1" applyProtection="1">
      <alignment horizontal="center" vertical="center" wrapText="1"/>
      <protection hidden="1"/>
    </xf>
    <xf numFmtId="0" fontId="25" fillId="0" borderId="13" xfId="0" applyFont="1" applyFill="1" applyBorder="1" applyAlignment="1" applyProtection="1">
      <alignment horizontal="left" vertical="center" wrapText="1"/>
      <protection locked="0" hidden="1"/>
    </xf>
    <xf numFmtId="0" fontId="25" fillId="0" borderId="11" xfId="0" applyFont="1" applyFill="1" applyBorder="1" applyAlignment="1" applyProtection="1">
      <alignment horizontal="left" vertical="center" wrapText="1"/>
      <protection locked="0" hidden="1"/>
    </xf>
    <xf numFmtId="0" fontId="25" fillId="0" borderId="37" xfId="0" applyFont="1" applyFill="1" applyBorder="1" applyAlignment="1" applyProtection="1">
      <alignment horizontal="left" vertical="center" wrapText="1"/>
      <protection locked="0" hidden="1"/>
    </xf>
    <xf numFmtId="0" fontId="25" fillId="40" borderId="103" xfId="0" applyFont="1" applyFill="1" applyBorder="1" applyAlignment="1" applyProtection="1">
      <alignment horizontal="left" vertical="top" wrapText="1"/>
      <protection hidden="1"/>
    </xf>
    <xf numFmtId="0" fontId="25" fillId="40" borderId="11" xfId="0" applyFont="1" applyFill="1" applyBorder="1" applyAlignment="1" applyProtection="1">
      <alignment horizontal="left" vertical="top" wrapText="1"/>
      <protection hidden="1"/>
    </xf>
    <xf numFmtId="0" fontId="25" fillId="40" borderId="13" xfId="0" applyFont="1" applyFill="1" applyBorder="1" applyAlignment="1" applyProtection="1">
      <alignment vertical="top" wrapText="1"/>
      <protection hidden="1"/>
    </xf>
    <xf numFmtId="0" fontId="25" fillId="40" borderId="11" xfId="0" applyFont="1" applyFill="1" applyBorder="1" applyAlignment="1" applyProtection="1">
      <alignment vertical="top" wrapText="1"/>
      <protection hidden="1"/>
    </xf>
    <xf numFmtId="0" fontId="25" fillId="40" borderId="37" xfId="0" applyFont="1" applyFill="1" applyBorder="1" applyAlignment="1" applyProtection="1">
      <alignment vertical="top" wrapText="1"/>
      <protection hidden="1"/>
    </xf>
    <xf numFmtId="0" fontId="25" fillId="38" borderId="16" xfId="0" applyFont="1" applyFill="1" applyBorder="1" applyAlignment="1" applyProtection="1">
      <alignment vertical="center" wrapText="1"/>
      <protection hidden="1"/>
    </xf>
    <xf numFmtId="0" fontId="25" fillId="38" borderId="64" xfId="0" applyFont="1" applyFill="1" applyBorder="1" applyAlignment="1" applyProtection="1">
      <alignment vertical="center" wrapText="1"/>
      <protection hidden="1"/>
    </xf>
    <xf numFmtId="0" fontId="25" fillId="0" borderId="13" xfId="0" applyFont="1" applyFill="1" applyBorder="1" applyAlignment="1" applyProtection="1">
      <alignment vertical="top" wrapText="1"/>
      <protection locked="0" hidden="1"/>
    </xf>
    <xf numFmtId="0" fontId="25" fillId="0" borderId="11" xfId="0" applyFont="1" applyFill="1" applyBorder="1" applyAlignment="1" applyProtection="1">
      <alignment vertical="top" wrapText="1"/>
      <protection locked="0" hidden="1"/>
    </xf>
    <xf numFmtId="0" fontId="25" fillId="0" borderId="37" xfId="0" applyFont="1" applyFill="1" applyBorder="1" applyAlignment="1" applyProtection="1">
      <alignment vertical="top" wrapText="1"/>
      <protection locked="0" hidden="1"/>
    </xf>
    <xf numFmtId="0" fontId="25" fillId="38" borderId="38" xfId="0" applyFont="1" applyFill="1" applyBorder="1" applyAlignment="1" applyProtection="1">
      <alignment horizontal="left" vertical="center" wrapText="1"/>
      <protection hidden="1"/>
    </xf>
    <xf numFmtId="0" fontId="25" fillId="38" borderId="16" xfId="0" applyFont="1" applyFill="1" applyBorder="1" applyAlignment="1" applyProtection="1">
      <alignment horizontal="left" vertical="center" wrapText="1"/>
      <protection hidden="1"/>
    </xf>
    <xf numFmtId="0" fontId="25" fillId="38" borderId="13" xfId="0" applyFont="1" applyFill="1" applyBorder="1" applyAlignment="1" applyProtection="1">
      <alignment horizontal="left" vertical="center" wrapText="1"/>
      <protection hidden="1"/>
    </xf>
    <xf numFmtId="164" fontId="26" fillId="35" borderId="43" xfId="0" applyNumberFormat="1" applyFont="1" applyFill="1" applyBorder="1" applyAlignment="1" applyProtection="1">
      <alignment horizontal="center" vertical="center"/>
      <protection hidden="1"/>
    </xf>
    <xf numFmtId="0" fontId="25" fillId="38" borderId="60" xfId="0" applyFont="1" applyFill="1" applyBorder="1" applyAlignment="1" applyProtection="1">
      <alignment horizontal="left" vertical="center" wrapText="1"/>
      <protection hidden="1"/>
    </xf>
    <xf numFmtId="0" fontId="25" fillId="38" borderId="65" xfId="0" applyFont="1" applyFill="1" applyBorder="1" applyAlignment="1" applyProtection="1">
      <alignment horizontal="left" vertical="center" wrapText="1"/>
      <protection hidden="1"/>
    </xf>
    <xf numFmtId="0" fontId="25" fillId="38" borderId="64" xfId="0" applyFont="1" applyFill="1" applyBorder="1" applyAlignment="1" applyProtection="1">
      <alignment horizontal="left" vertical="center" wrapText="1"/>
      <protection hidden="1"/>
    </xf>
    <xf numFmtId="0" fontId="25" fillId="38" borderId="61" xfId="0" applyFont="1" applyFill="1" applyBorder="1" applyAlignment="1" applyProtection="1">
      <alignment horizontal="left" vertical="center" wrapText="1"/>
      <protection hidden="1"/>
    </xf>
    <xf numFmtId="0" fontId="25" fillId="38" borderId="44" xfId="0" applyFont="1" applyFill="1" applyBorder="1" applyAlignment="1" applyProtection="1">
      <alignment horizontal="left" vertical="center" wrapText="1"/>
      <protection hidden="1"/>
    </xf>
    <xf numFmtId="0" fontId="33" fillId="38" borderId="35" xfId="0" applyFont="1" applyFill="1" applyBorder="1" applyAlignment="1" applyProtection="1">
      <alignment horizontal="center" vertical="top" wrapText="1"/>
      <protection hidden="1"/>
    </xf>
    <xf numFmtId="0" fontId="33" fillId="38" borderId="0" xfId="0" applyFont="1" applyFill="1" applyBorder="1" applyAlignment="1" applyProtection="1">
      <alignment horizontal="center" vertical="top" wrapText="1"/>
      <protection hidden="1"/>
    </xf>
    <xf numFmtId="0" fontId="33" fillId="38" borderId="36" xfId="0" applyFont="1" applyFill="1" applyBorder="1" applyAlignment="1" applyProtection="1">
      <alignment horizontal="center" vertical="top" wrapText="1"/>
      <protection hidden="1"/>
    </xf>
    <xf numFmtId="0" fontId="35" fillId="35" borderId="21" xfId="0" applyFont="1" applyFill="1" applyBorder="1" applyAlignment="1" applyProtection="1">
      <alignment vertical="center"/>
      <protection hidden="1"/>
    </xf>
    <xf numFmtId="0" fontId="35" fillId="35" borderId="43" xfId="0" applyFont="1" applyFill="1" applyBorder="1" applyAlignment="1" applyProtection="1">
      <alignment vertical="center"/>
      <protection hidden="1"/>
    </xf>
    <xf numFmtId="0" fontId="55" fillId="38" borderId="24" xfId="42" applyNumberFormat="1" applyFont="1" applyFill="1" applyBorder="1" applyAlignment="1" applyProtection="1">
      <alignment horizontal="center" vertical="center" wrapText="1"/>
      <protection hidden="1"/>
    </xf>
    <xf numFmtId="0" fontId="55" fillId="38" borderId="41" xfId="42" applyNumberFormat="1" applyFont="1" applyFill="1" applyBorder="1" applyAlignment="1" applyProtection="1">
      <alignment horizontal="center" vertical="center" wrapText="1"/>
      <protection hidden="1"/>
    </xf>
    <xf numFmtId="0" fontId="55" fillId="38" borderId="52" xfId="42" applyNumberFormat="1" applyFont="1" applyFill="1" applyBorder="1" applyAlignment="1" applyProtection="1">
      <alignment horizontal="center" vertical="center" wrapText="1"/>
      <protection hidden="1"/>
    </xf>
    <xf numFmtId="0" fontId="29" fillId="38" borderId="26" xfId="0" applyFont="1" applyFill="1" applyBorder="1" applyAlignment="1" applyProtection="1">
      <alignment horizontal="center" vertical="center" wrapText="1"/>
      <protection hidden="1"/>
    </xf>
    <xf numFmtId="0" fontId="29" fillId="38" borderId="27" xfId="0" applyFont="1" applyFill="1" applyBorder="1" applyAlignment="1" applyProtection="1">
      <alignment horizontal="center" vertical="center" wrapText="1"/>
      <protection hidden="1"/>
    </xf>
    <xf numFmtId="0" fontId="29" fillId="38" borderId="28" xfId="0" applyFont="1" applyFill="1" applyBorder="1" applyAlignment="1" applyProtection="1">
      <alignment horizontal="center" vertical="center" wrapText="1"/>
      <protection hidden="1"/>
    </xf>
    <xf numFmtId="0" fontId="29" fillId="38" borderId="35" xfId="0" applyFont="1" applyFill="1" applyBorder="1" applyAlignment="1" applyProtection="1">
      <alignment horizontal="center" vertical="center" wrapText="1"/>
      <protection hidden="1"/>
    </xf>
    <xf numFmtId="0" fontId="29" fillId="38" borderId="0" xfId="0" applyFont="1" applyFill="1" applyBorder="1" applyAlignment="1" applyProtection="1">
      <alignment horizontal="center" vertical="center" wrapText="1"/>
      <protection hidden="1"/>
    </xf>
    <xf numFmtId="0" fontId="29" fillId="38" borderId="36" xfId="0" applyFont="1" applyFill="1" applyBorder="1" applyAlignment="1" applyProtection="1">
      <alignment horizontal="center" vertical="center" wrapText="1"/>
      <protection hidden="1"/>
    </xf>
    <xf numFmtId="0" fontId="29" fillId="38" borderId="29" xfId="0" applyFont="1" applyFill="1" applyBorder="1" applyAlignment="1" applyProtection="1">
      <alignment horizontal="center" vertical="center" wrapText="1"/>
      <protection hidden="1"/>
    </xf>
    <xf numFmtId="0" fontId="29" fillId="38" borderId="25" xfId="0" applyFont="1" applyFill="1" applyBorder="1" applyAlignment="1" applyProtection="1">
      <alignment horizontal="center" vertical="center" wrapText="1"/>
      <protection hidden="1"/>
    </xf>
    <xf numFmtId="0" fontId="29" fillId="38" borderId="40" xfId="0" applyFont="1" applyFill="1" applyBorder="1" applyAlignment="1" applyProtection="1">
      <alignment horizontal="center" vertical="center" wrapText="1"/>
      <protection hidden="1"/>
    </xf>
    <xf numFmtId="0" fontId="27" fillId="38" borderId="93" xfId="0" applyNumberFormat="1" applyFont="1" applyFill="1" applyBorder="1" applyAlignment="1" applyProtection="1">
      <alignment horizontal="center" textRotation="90"/>
      <protection hidden="1"/>
    </xf>
    <xf numFmtId="0" fontId="27" fillId="38" borderId="94" xfId="0" applyNumberFormat="1" applyFont="1" applyFill="1" applyBorder="1" applyAlignment="1" applyProtection="1">
      <alignment horizontal="center" textRotation="90"/>
      <protection hidden="1"/>
    </xf>
    <xf numFmtId="0" fontId="32" fillId="38" borderId="85" xfId="42" applyNumberFormat="1" applyFont="1" applyFill="1" applyBorder="1" applyAlignment="1" applyProtection="1">
      <alignment horizontal="center" textRotation="90" wrapText="1"/>
      <protection hidden="1"/>
    </xf>
    <xf numFmtId="0" fontId="32" fillId="38" borderId="42" xfId="42" applyNumberFormat="1" applyFont="1" applyFill="1" applyBorder="1" applyAlignment="1" applyProtection="1">
      <alignment horizontal="center" textRotation="90" wrapText="1"/>
      <protection hidden="1"/>
    </xf>
    <xf numFmtId="0" fontId="41" fillId="38" borderId="19" xfId="0" applyFont="1" applyFill="1" applyBorder="1" applyAlignment="1" applyProtection="1">
      <alignment horizontal="center" vertical="center"/>
      <protection hidden="1"/>
    </xf>
    <xf numFmtId="0" fontId="41" fillId="38" borderId="16" xfId="0" applyFont="1" applyFill="1" applyBorder="1" applyAlignment="1" applyProtection="1">
      <alignment horizontal="center" vertical="center"/>
      <protection hidden="1"/>
    </xf>
    <xf numFmtId="0" fontId="41" fillId="38" borderId="91" xfId="0" applyFont="1" applyFill="1" applyBorder="1" applyAlignment="1" applyProtection="1">
      <alignment horizontal="center" vertical="center"/>
      <protection hidden="1"/>
    </xf>
    <xf numFmtId="0" fontId="32" fillId="38" borderId="92" xfId="42" applyNumberFormat="1" applyFont="1" applyFill="1" applyBorder="1" applyAlignment="1" applyProtection="1">
      <alignment horizontal="center" textRotation="90" wrapText="1"/>
      <protection hidden="1"/>
    </xf>
    <xf numFmtId="0" fontId="32" fillId="38" borderId="49" xfId="42" applyNumberFormat="1" applyFont="1" applyFill="1" applyBorder="1" applyAlignment="1" applyProtection="1">
      <alignment horizontal="center" textRotation="90" wrapText="1"/>
      <protection hidden="1"/>
    </xf>
    <xf numFmtId="0" fontId="41" fillId="38" borderId="38" xfId="0" applyFont="1" applyFill="1" applyBorder="1" applyAlignment="1" applyProtection="1">
      <alignment horizontal="center" vertical="center"/>
      <protection hidden="1"/>
    </xf>
    <xf numFmtId="0" fontId="32" fillId="38" borderId="95" xfId="42" applyNumberFormat="1" applyFont="1" applyFill="1" applyBorder="1" applyAlignment="1" applyProtection="1">
      <alignment horizontal="center" textRotation="90" wrapText="1"/>
      <protection hidden="1"/>
    </xf>
    <xf numFmtId="0" fontId="32" fillId="38" borderId="96" xfId="42" applyNumberFormat="1" applyFont="1" applyFill="1" applyBorder="1" applyAlignment="1" applyProtection="1">
      <alignment horizontal="center" textRotation="90" wrapText="1"/>
      <protection hidden="1"/>
    </xf>
    <xf numFmtId="3" fontId="37" fillId="38" borderId="24" xfId="0" applyNumberFormat="1" applyFont="1" applyFill="1" applyBorder="1" applyAlignment="1" applyProtection="1">
      <alignment horizontal="center" vertical="center" wrapText="1"/>
      <protection hidden="1"/>
    </xf>
    <xf numFmtId="3" fontId="37" fillId="38" borderId="41" xfId="0" applyNumberFormat="1" applyFont="1" applyFill="1" applyBorder="1" applyAlignment="1" applyProtection="1">
      <alignment horizontal="center" vertical="center" wrapText="1"/>
      <protection hidden="1"/>
    </xf>
    <xf numFmtId="3" fontId="37" fillId="38" borderId="52" xfId="0" applyNumberFormat="1" applyFont="1" applyFill="1" applyBorder="1" applyAlignment="1" applyProtection="1">
      <alignment horizontal="center" vertical="center" wrapText="1"/>
      <protection hidden="1"/>
    </xf>
    <xf numFmtId="0" fontId="37" fillId="38" borderId="24" xfId="0" applyFont="1" applyFill="1" applyBorder="1" applyAlignment="1" applyProtection="1">
      <alignment horizontal="center" vertical="center" wrapText="1"/>
      <protection hidden="1"/>
    </xf>
    <xf numFmtId="0" fontId="37" fillId="38" borderId="41" xfId="0" applyFont="1" applyFill="1" applyBorder="1" applyAlignment="1" applyProtection="1">
      <alignment horizontal="center" vertical="center" wrapText="1"/>
      <protection hidden="1"/>
    </xf>
    <xf numFmtId="0" fontId="37" fillId="38" borderId="52" xfId="0" applyFont="1" applyFill="1" applyBorder="1" applyAlignment="1" applyProtection="1">
      <alignment horizontal="center" vertical="center" wrapText="1"/>
      <protection hidden="1"/>
    </xf>
    <xf numFmtId="0" fontId="32" fillId="38" borderId="100" xfId="0" applyNumberFormat="1" applyFont="1" applyFill="1" applyBorder="1" applyAlignment="1" applyProtection="1">
      <alignment horizontal="center" textRotation="90" wrapText="1"/>
      <protection hidden="1"/>
    </xf>
    <xf numFmtId="0" fontId="32" fillId="38" borderId="83" xfId="0" applyNumberFormat="1" applyFont="1" applyFill="1" applyBorder="1" applyAlignment="1" applyProtection="1">
      <alignment horizontal="center" textRotation="90" wrapText="1"/>
      <protection hidden="1"/>
    </xf>
    <xf numFmtId="0" fontId="35" fillId="46" borderId="21" xfId="0" applyFont="1" applyFill="1" applyBorder="1" applyAlignment="1" applyProtection="1">
      <alignment vertical="center"/>
      <protection hidden="1"/>
    </xf>
    <xf numFmtId="0" fontId="35" fillId="46" borderId="43" xfId="0" applyFont="1" applyFill="1" applyBorder="1" applyAlignment="1" applyProtection="1">
      <alignment vertical="center"/>
      <protection hidden="1"/>
    </xf>
    <xf numFmtId="164" fontId="26" fillId="46" borderId="43" xfId="0" applyNumberFormat="1" applyFont="1" applyFill="1" applyBorder="1" applyAlignment="1" applyProtection="1">
      <alignment horizontal="center" vertical="center"/>
      <protection hidden="1"/>
    </xf>
    <xf numFmtId="0" fontId="25" fillId="43" borderId="38" xfId="0" applyFont="1" applyFill="1" applyBorder="1" applyAlignment="1" applyProtection="1">
      <alignment horizontal="left" vertical="center" wrapText="1"/>
      <protection hidden="1"/>
    </xf>
    <xf numFmtId="0" fontId="25" fillId="43" borderId="16" xfId="0" applyFont="1" applyFill="1" applyBorder="1" applyAlignment="1" applyProtection="1">
      <alignment horizontal="left" vertical="center" wrapText="1"/>
      <protection hidden="1"/>
    </xf>
    <xf numFmtId="0" fontId="25" fillId="43" borderId="13" xfId="0" applyFont="1" applyFill="1" applyBorder="1" applyAlignment="1" applyProtection="1">
      <alignment horizontal="left" vertical="center" wrapText="1"/>
      <protection hidden="1"/>
    </xf>
    <xf numFmtId="0" fontId="25" fillId="43" borderId="61" xfId="0" applyFont="1" applyFill="1" applyBorder="1" applyAlignment="1" applyProtection="1">
      <alignment horizontal="left" vertical="center" wrapText="1"/>
      <protection hidden="1"/>
    </xf>
    <xf numFmtId="0" fontId="25" fillId="43" borderId="60" xfId="0" applyFont="1" applyFill="1" applyBorder="1" applyAlignment="1" applyProtection="1">
      <alignment horizontal="left" vertical="center" wrapText="1"/>
      <protection hidden="1"/>
    </xf>
    <xf numFmtId="0" fontId="25" fillId="43" borderId="44" xfId="0" applyFont="1" applyFill="1" applyBorder="1" applyAlignment="1" applyProtection="1">
      <alignment horizontal="left" vertical="center" wrapText="1"/>
      <protection hidden="1"/>
    </xf>
    <xf numFmtId="0" fontId="25" fillId="43" borderId="65" xfId="0" applyFont="1" applyFill="1" applyBorder="1" applyAlignment="1" applyProtection="1">
      <alignment horizontal="left" vertical="center" wrapText="1"/>
      <protection hidden="1"/>
    </xf>
    <xf numFmtId="0" fontId="25" fillId="43" borderId="64" xfId="0" applyFont="1" applyFill="1" applyBorder="1" applyAlignment="1" applyProtection="1">
      <alignment horizontal="left" vertical="center" wrapText="1"/>
      <protection hidden="1"/>
    </xf>
    <xf numFmtId="0" fontId="29" fillId="43" borderId="26" xfId="0" applyFont="1" applyFill="1" applyBorder="1" applyAlignment="1" applyProtection="1">
      <alignment horizontal="center" vertical="center" wrapText="1"/>
      <protection hidden="1"/>
    </xf>
    <xf numFmtId="0" fontId="29" fillId="43" borderId="27" xfId="0" applyFont="1" applyFill="1" applyBorder="1" applyAlignment="1" applyProtection="1">
      <alignment horizontal="center" vertical="center" wrapText="1"/>
      <protection hidden="1"/>
    </xf>
    <xf numFmtId="0" fontId="29" fillId="43" borderId="28" xfId="0" applyFont="1" applyFill="1" applyBorder="1" applyAlignment="1" applyProtection="1">
      <alignment horizontal="center" vertical="center" wrapText="1"/>
      <protection hidden="1"/>
    </xf>
    <xf numFmtId="0" fontId="29" fillId="43" borderId="35" xfId="0" applyFont="1" applyFill="1" applyBorder="1" applyAlignment="1" applyProtection="1">
      <alignment horizontal="center" vertical="center" wrapText="1"/>
      <protection hidden="1"/>
    </xf>
    <xf numFmtId="0" fontId="29" fillId="43" borderId="0" xfId="0" applyFont="1" applyFill="1" applyBorder="1" applyAlignment="1" applyProtection="1">
      <alignment horizontal="center" vertical="center" wrapText="1"/>
      <protection hidden="1"/>
    </xf>
    <xf numFmtId="0" fontId="29" fillId="43" borderId="36" xfId="0" applyFont="1" applyFill="1" applyBorder="1" applyAlignment="1" applyProtection="1">
      <alignment horizontal="center" vertical="center" wrapText="1"/>
      <protection hidden="1"/>
    </xf>
    <xf numFmtId="0" fontId="29" fillId="43" borderId="29" xfId="0" applyFont="1" applyFill="1" applyBorder="1" applyAlignment="1" applyProtection="1">
      <alignment horizontal="center" vertical="center" wrapText="1"/>
      <protection hidden="1"/>
    </xf>
    <xf numFmtId="0" fontId="29" fillId="43" borderId="25" xfId="0" applyFont="1" applyFill="1" applyBorder="1" applyAlignment="1" applyProtection="1">
      <alignment horizontal="center" vertical="center" wrapText="1"/>
      <protection hidden="1"/>
    </xf>
    <xf numFmtId="0" fontId="29" fillId="43" borderId="40" xfId="0" applyFont="1" applyFill="1" applyBorder="1" applyAlignment="1" applyProtection="1">
      <alignment horizontal="center" vertical="center" wrapText="1"/>
      <protection hidden="1"/>
    </xf>
    <xf numFmtId="3" fontId="37" fillId="43" borderId="24" xfId="0" applyNumberFormat="1" applyFont="1" applyFill="1" applyBorder="1" applyAlignment="1" applyProtection="1">
      <alignment horizontal="center" vertical="center" wrapText="1"/>
      <protection hidden="1"/>
    </xf>
    <xf numFmtId="3" fontId="37" fillId="43" borderId="41" xfId="0" applyNumberFormat="1" applyFont="1" applyFill="1" applyBorder="1" applyAlignment="1" applyProtection="1">
      <alignment horizontal="center" vertical="center" wrapText="1"/>
      <protection hidden="1"/>
    </xf>
    <xf numFmtId="3" fontId="37" fillId="43" borderId="52" xfId="0" applyNumberFormat="1" applyFont="1" applyFill="1" applyBorder="1" applyAlignment="1" applyProtection="1">
      <alignment horizontal="center" vertical="center" wrapText="1"/>
      <protection hidden="1"/>
    </xf>
    <xf numFmtId="0" fontId="37" fillId="43" borderId="24" xfId="0" applyFont="1" applyFill="1" applyBorder="1" applyAlignment="1" applyProtection="1">
      <alignment horizontal="center" vertical="center" wrapText="1"/>
      <protection hidden="1"/>
    </xf>
    <xf numFmtId="0" fontId="37" fillId="43" borderId="41" xfId="0" applyFont="1" applyFill="1" applyBorder="1" applyAlignment="1" applyProtection="1">
      <alignment horizontal="center" vertical="center" wrapText="1"/>
      <protection hidden="1"/>
    </xf>
    <xf numFmtId="0" fontId="37" fillId="43" borderId="52" xfId="0" applyFont="1" applyFill="1" applyBorder="1" applyAlignment="1" applyProtection="1">
      <alignment horizontal="center" vertical="center" wrapText="1"/>
      <protection hidden="1"/>
    </xf>
    <xf numFmtId="0" fontId="32" fillId="43" borderId="100" xfId="0" applyNumberFormat="1" applyFont="1" applyFill="1" applyBorder="1" applyAlignment="1" applyProtection="1">
      <alignment horizontal="center" textRotation="90" wrapText="1"/>
      <protection hidden="1"/>
    </xf>
    <xf numFmtId="0" fontId="32" fillId="43" borderId="83" xfId="0" applyNumberFormat="1" applyFont="1" applyFill="1" applyBorder="1" applyAlignment="1" applyProtection="1">
      <alignment horizontal="center" textRotation="90" wrapText="1"/>
      <protection hidden="1"/>
    </xf>
    <xf numFmtId="0" fontId="33" fillId="43" borderId="35" xfId="0" applyFont="1" applyFill="1" applyBorder="1" applyAlignment="1" applyProtection="1">
      <alignment horizontal="center" vertical="top" wrapText="1"/>
      <protection hidden="1"/>
    </xf>
    <xf numFmtId="0" fontId="33" fillId="43" borderId="0" xfId="0" applyFont="1" applyFill="1" applyBorder="1" applyAlignment="1" applyProtection="1">
      <alignment horizontal="center" vertical="top" wrapText="1"/>
      <protection hidden="1"/>
    </xf>
    <xf numFmtId="0" fontId="33" fillId="43" borderId="36" xfId="0" applyFont="1" applyFill="1" applyBorder="1" applyAlignment="1" applyProtection="1">
      <alignment horizontal="center" vertical="top" wrapText="1"/>
      <protection hidden="1"/>
    </xf>
    <xf numFmtId="0" fontId="55" fillId="43" borderId="24" xfId="42" applyNumberFormat="1" applyFont="1" applyFill="1" applyBorder="1" applyAlignment="1" applyProtection="1">
      <alignment horizontal="center" vertical="center" wrapText="1"/>
      <protection hidden="1"/>
    </xf>
    <xf numFmtId="0" fontId="55" fillId="43" borderId="41" xfId="42" applyNumberFormat="1" applyFont="1" applyFill="1" applyBorder="1" applyAlignment="1" applyProtection="1">
      <alignment horizontal="center" vertical="center" wrapText="1"/>
      <protection hidden="1"/>
    </xf>
    <xf numFmtId="0" fontId="55" fillId="43" borderId="52" xfId="42" applyNumberFormat="1" applyFont="1" applyFill="1" applyBorder="1" applyAlignment="1" applyProtection="1">
      <alignment horizontal="center" vertical="center" wrapText="1"/>
      <protection hidden="1"/>
    </xf>
    <xf numFmtId="0" fontId="55" fillId="61" borderId="26" xfId="42" applyNumberFormat="1" applyFont="1" applyFill="1" applyBorder="1" applyAlignment="1" applyProtection="1">
      <alignment horizontal="center" vertical="center" wrapText="1"/>
      <protection hidden="1"/>
    </xf>
    <xf numFmtId="0" fontId="55" fillId="61" borderId="28" xfId="42" applyNumberFormat="1" applyFont="1" applyFill="1" applyBorder="1" applyAlignment="1" applyProtection="1">
      <alignment horizontal="center" vertical="center" wrapText="1"/>
      <protection hidden="1"/>
    </xf>
    <xf numFmtId="0" fontId="55" fillId="61" borderId="35" xfId="42" applyNumberFormat="1" applyFont="1" applyFill="1" applyBorder="1" applyAlignment="1" applyProtection="1">
      <alignment horizontal="center" vertical="center" wrapText="1"/>
      <protection hidden="1"/>
    </xf>
    <xf numFmtId="0" fontId="55" fillId="61" borderId="36" xfId="42" applyNumberFormat="1" applyFont="1" applyFill="1" applyBorder="1" applyAlignment="1" applyProtection="1">
      <alignment horizontal="center" vertical="center" wrapText="1"/>
      <protection hidden="1"/>
    </xf>
    <xf numFmtId="0" fontId="55" fillId="61" borderId="29" xfId="42" applyNumberFormat="1" applyFont="1" applyFill="1" applyBorder="1" applyAlignment="1" applyProtection="1">
      <alignment horizontal="center" vertical="center" wrapText="1"/>
      <protection hidden="1"/>
    </xf>
    <xf numFmtId="0" fontId="55" fillId="61" borderId="40" xfId="42" applyNumberFormat="1" applyFont="1" applyFill="1" applyBorder="1" applyAlignment="1" applyProtection="1">
      <alignment horizontal="center" vertical="center" wrapText="1"/>
      <protection hidden="1"/>
    </xf>
    <xf numFmtId="0" fontId="32" fillId="43" borderId="95" xfId="42" applyNumberFormat="1" applyFont="1" applyFill="1" applyBorder="1" applyAlignment="1" applyProtection="1">
      <alignment horizontal="center" textRotation="90" wrapText="1"/>
      <protection hidden="1"/>
    </xf>
    <xf numFmtId="0" fontId="32" fillId="43" borderId="96" xfId="42" applyNumberFormat="1" applyFont="1" applyFill="1" applyBorder="1" applyAlignment="1" applyProtection="1">
      <alignment horizontal="center" textRotation="90" wrapText="1"/>
      <protection hidden="1"/>
    </xf>
    <xf numFmtId="0" fontId="27" fillId="43" borderId="93" xfId="0" applyNumberFormat="1" applyFont="1" applyFill="1" applyBorder="1" applyAlignment="1" applyProtection="1">
      <alignment horizontal="center" textRotation="90"/>
      <protection hidden="1"/>
    </xf>
    <xf numFmtId="0" fontId="27" fillId="43" borderId="94" xfId="0" applyNumberFormat="1" applyFont="1" applyFill="1" applyBorder="1" applyAlignment="1" applyProtection="1">
      <alignment horizontal="center" textRotation="90"/>
      <protection hidden="1"/>
    </xf>
    <xf numFmtId="0" fontId="32" fillId="43" borderId="85" xfId="42" applyNumberFormat="1" applyFont="1" applyFill="1" applyBorder="1" applyAlignment="1" applyProtection="1">
      <alignment horizontal="center" textRotation="90" wrapText="1"/>
      <protection hidden="1"/>
    </xf>
    <xf numFmtId="0" fontId="32" fillId="43" borderId="42" xfId="42" applyNumberFormat="1" applyFont="1" applyFill="1" applyBorder="1" applyAlignment="1" applyProtection="1">
      <alignment horizontal="center" textRotation="90" wrapText="1"/>
      <protection hidden="1"/>
    </xf>
    <xf numFmtId="0" fontId="41" fillId="43" borderId="19" xfId="0" applyFont="1" applyFill="1" applyBorder="1" applyAlignment="1" applyProtection="1">
      <alignment horizontal="center" vertical="center"/>
      <protection hidden="1"/>
    </xf>
    <xf numFmtId="0" fontId="41" fillId="43" borderId="16" xfId="0" applyFont="1" applyFill="1" applyBorder="1" applyAlignment="1" applyProtection="1">
      <alignment horizontal="center" vertical="center"/>
      <protection hidden="1"/>
    </xf>
    <xf numFmtId="0" fontId="41" fillId="43" borderId="91" xfId="0" applyFont="1" applyFill="1" applyBorder="1" applyAlignment="1" applyProtection="1">
      <alignment horizontal="center" vertical="center"/>
      <protection hidden="1"/>
    </xf>
    <xf numFmtId="0" fontId="41" fillId="43" borderId="38" xfId="0" applyFont="1" applyFill="1" applyBorder="1" applyAlignment="1" applyProtection="1">
      <alignment horizontal="center" vertical="center"/>
      <protection hidden="1"/>
    </xf>
    <xf numFmtId="0" fontId="32" fillId="43" borderId="92" xfId="42" applyNumberFormat="1" applyFont="1" applyFill="1" applyBorder="1" applyAlignment="1" applyProtection="1">
      <alignment horizontal="center" textRotation="90" wrapText="1"/>
      <protection hidden="1"/>
    </xf>
    <xf numFmtId="0" fontId="32" fillId="43" borderId="49" xfId="42" applyNumberFormat="1" applyFont="1" applyFill="1" applyBorder="1" applyAlignment="1" applyProtection="1">
      <alignment horizontal="center" textRotation="90" wrapText="1"/>
      <protection hidden="1"/>
    </xf>
    <xf numFmtId="0" fontId="35" fillId="37" borderId="21" xfId="0" applyFont="1" applyFill="1" applyBorder="1" applyAlignment="1" applyProtection="1">
      <alignment vertical="center"/>
      <protection hidden="1"/>
    </xf>
    <xf numFmtId="0" fontId="35" fillId="37" borderId="43" xfId="0" applyFont="1" applyFill="1" applyBorder="1" applyAlignment="1" applyProtection="1">
      <alignment vertical="center"/>
      <protection hidden="1"/>
    </xf>
    <xf numFmtId="164" fontId="26" fillId="37" borderId="43" xfId="0" applyNumberFormat="1" applyFont="1" applyFill="1" applyBorder="1" applyAlignment="1" applyProtection="1">
      <alignment horizontal="center" vertical="center"/>
      <protection hidden="1"/>
    </xf>
    <xf numFmtId="0" fontId="25" fillId="39" borderId="38" xfId="0" applyFont="1" applyFill="1" applyBorder="1" applyAlignment="1" applyProtection="1">
      <alignment horizontal="left" vertical="center" wrapText="1"/>
      <protection hidden="1"/>
    </xf>
    <xf numFmtId="0" fontId="25" fillId="39" borderId="16" xfId="0" applyFont="1" applyFill="1" applyBorder="1" applyAlignment="1" applyProtection="1">
      <alignment horizontal="left" vertical="center" wrapText="1"/>
      <protection hidden="1"/>
    </xf>
    <xf numFmtId="0" fontId="25" fillId="39" borderId="13" xfId="0" applyFont="1" applyFill="1" applyBorder="1" applyAlignment="1" applyProtection="1">
      <alignment horizontal="left" vertical="center" wrapText="1"/>
      <protection hidden="1"/>
    </xf>
    <xf numFmtId="0" fontId="25" fillId="39" borderId="61" xfId="0" applyFont="1" applyFill="1" applyBorder="1" applyAlignment="1" applyProtection="1">
      <alignment horizontal="left" vertical="center" wrapText="1"/>
      <protection hidden="1"/>
    </xf>
    <xf numFmtId="0" fontId="25" fillId="39" borderId="60" xfId="0" applyFont="1" applyFill="1" applyBorder="1" applyAlignment="1" applyProtection="1">
      <alignment horizontal="left" vertical="center" wrapText="1"/>
      <protection hidden="1"/>
    </xf>
    <xf numFmtId="0" fontId="25" fillId="39" borderId="44" xfId="0" applyFont="1" applyFill="1" applyBorder="1" applyAlignment="1" applyProtection="1">
      <alignment horizontal="left" vertical="center" wrapText="1"/>
      <protection hidden="1"/>
    </xf>
    <xf numFmtId="0" fontId="25" fillId="39" borderId="65" xfId="0" applyFont="1" applyFill="1" applyBorder="1" applyAlignment="1" applyProtection="1">
      <alignment horizontal="left" vertical="center" wrapText="1"/>
      <protection hidden="1"/>
    </xf>
    <xf numFmtId="0" fontId="25" fillId="39" borderId="64" xfId="0" applyFont="1" applyFill="1" applyBorder="1" applyAlignment="1" applyProtection="1">
      <alignment horizontal="left" vertical="center" wrapText="1"/>
      <protection hidden="1"/>
    </xf>
    <xf numFmtId="0" fontId="29" fillId="39" borderId="26" xfId="0" applyFont="1" applyFill="1" applyBorder="1" applyAlignment="1" applyProtection="1">
      <alignment horizontal="center" vertical="center" wrapText="1"/>
      <protection hidden="1"/>
    </xf>
    <xf numFmtId="0" fontId="29" fillId="39" borderId="27" xfId="0" applyFont="1" applyFill="1" applyBorder="1" applyAlignment="1" applyProtection="1">
      <alignment horizontal="center" vertical="center" wrapText="1"/>
      <protection hidden="1"/>
    </xf>
    <xf numFmtId="0" fontId="29" fillId="39" borderId="28" xfId="0" applyFont="1" applyFill="1" applyBorder="1" applyAlignment="1" applyProtection="1">
      <alignment horizontal="center" vertical="center" wrapText="1"/>
      <protection hidden="1"/>
    </xf>
    <xf numFmtId="0" fontId="29" fillId="39" borderId="35" xfId="0" applyFont="1" applyFill="1" applyBorder="1" applyAlignment="1" applyProtection="1">
      <alignment horizontal="center" vertical="center" wrapText="1"/>
      <protection hidden="1"/>
    </xf>
    <xf numFmtId="0" fontId="29" fillId="39" borderId="0" xfId="0" applyFont="1" applyFill="1" applyBorder="1" applyAlignment="1" applyProtection="1">
      <alignment horizontal="center" vertical="center" wrapText="1"/>
      <protection hidden="1"/>
    </xf>
    <xf numFmtId="0" fontId="29" fillId="39" borderId="36" xfId="0" applyFont="1" applyFill="1" applyBorder="1" applyAlignment="1" applyProtection="1">
      <alignment horizontal="center" vertical="center" wrapText="1"/>
      <protection hidden="1"/>
    </xf>
    <xf numFmtId="0" fontId="29" fillId="39" borderId="29" xfId="0" applyFont="1" applyFill="1" applyBorder="1" applyAlignment="1" applyProtection="1">
      <alignment horizontal="center" vertical="center" wrapText="1"/>
      <protection hidden="1"/>
    </xf>
    <xf numFmtId="0" fontId="29" fillId="39" borderId="25" xfId="0" applyFont="1" applyFill="1" applyBorder="1" applyAlignment="1" applyProtection="1">
      <alignment horizontal="center" vertical="center" wrapText="1"/>
      <protection hidden="1"/>
    </xf>
    <xf numFmtId="0" fontId="29" fillId="39" borderId="40" xfId="0" applyFont="1" applyFill="1" applyBorder="1" applyAlignment="1" applyProtection="1">
      <alignment horizontal="center" vertical="center" wrapText="1"/>
      <protection hidden="1"/>
    </xf>
    <xf numFmtId="3" fontId="37" fillId="39" borderId="24" xfId="0" applyNumberFormat="1" applyFont="1" applyFill="1" applyBorder="1" applyAlignment="1" applyProtection="1">
      <alignment horizontal="center" vertical="center" wrapText="1"/>
      <protection hidden="1"/>
    </xf>
    <xf numFmtId="3" fontId="37" fillId="39" borderId="41" xfId="0" applyNumberFormat="1" applyFont="1" applyFill="1" applyBorder="1" applyAlignment="1" applyProtection="1">
      <alignment horizontal="center" vertical="center" wrapText="1"/>
      <protection hidden="1"/>
    </xf>
    <xf numFmtId="3" fontId="37" fillId="39" borderId="52" xfId="0" applyNumberFormat="1" applyFont="1" applyFill="1" applyBorder="1" applyAlignment="1" applyProtection="1">
      <alignment horizontal="center" vertical="center" wrapText="1"/>
      <protection hidden="1"/>
    </xf>
    <xf numFmtId="0" fontId="37" fillId="39" borderId="24" xfId="0" applyFont="1" applyFill="1" applyBorder="1" applyAlignment="1" applyProtection="1">
      <alignment horizontal="center" vertical="center" wrapText="1"/>
      <protection hidden="1"/>
    </xf>
    <xf numFmtId="0" fontId="37" fillId="39" borderId="41" xfId="0" applyFont="1" applyFill="1" applyBorder="1" applyAlignment="1" applyProtection="1">
      <alignment horizontal="center" vertical="center" wrapText="1"/>
      <protection hidden="1"/>
    </xf>
    <xf numFmtId="0" fontId="37" fillId="39" borderId="52" xfId="0" applyFont="1" applyFill="1" applyBorder="1" applyAlignment="1" applyProtection="1">
      <alignment horizontal="center" vertical="center" wrapText="1"/>
      <protection hidden="1"/>
    </xf>
    <xf numFmtId="0" fontId="32" fillId="39" borderId="100" xfId="0" applyNumberFormat="1" applyFont="1" applyFill="1" applyBorder="1" applyAlignment="1" applyProtection="1">
      <alignment horizontal="center" textRotation="90" wrapText="1"/>
      <protection hidden="1"/>
    </xf>
    <xf numFmtId="0" fontId="32" fillId="39" borderId="83" xfId="0" applyNumberFormat="1" applyFont="1" applyFill="1" applyBorder="1" applyAlignment="1" applyProtection="1">
      <alignment horizontal="center" textRotation="90" wrapText="1"/>
      <protection hidden="1"/>
    </xf>
    <xf numFmtId="0" fontId="33" fillId="39" borderId="35" xfId="0" applyFont="1" applyFill="1" applyBorder="1" applyAlignment="1" applyProtection="1">
      <alignment horizontal="center" vertical="top" wrapText="1"/>
      <protection hidden="1"/>
    </xf>
    <xf numFmtId="0" fontId="33" fillId="39" borderId="0" xfId="0" applyFont="1" applyFill="1" applyBorder="1" applyAlignment="1" applyProtection="1">
      <alignment horizontal="center" vertical="top" wrapText="1"/>
      <protection hidden="1"/>
    </xf>
    <xf numFmtId="0" fontId="33" fillId="39" borderId="36" xfId="0" applyFont="1" applyFill="1" applyBorder="1" applyAlignment="1" applyProtection="1">
      <alignment horizontal="center" vertical="top" wrapText="1"/>
      <protection hidden="1"/>
    </xf>
    <xf numFmtId="0" fontId="55" fillId="39" borderId="24" xfId="42" applyNumberFormat="1" applyFont="1" applyFill="1" applyBorder="1" applyAlignment="1" applyProtection="1">
      <alignment horizontal="center" vertical="center" wrapText="1"/>
      <protection hidden="1"/>
    </xf>
    <xf numFmtId="0" fontId="55" fillId="39" borderId="41" xfId="42" applyNumberFormat="1" applyFont="1" applyFill="1" applyBorder="1" applyAlignment="1" applyProtection="1">
      <alignment horizontal="center" vertical="center" wrapText="1"/>
      <protection hidden="1"/>
    </xf>
    <xf numFmtId="0" fontId="55" fillId="39" borderId="52" xfId="42" applyNumberFormat="1" applyFont="1" applyFill="1" applyBorder="1" applyAlignment="1" applyProtection="1">
      <alignment horizontal="center" vertical="center" wrapText="1"/>
      <protection hidden="1"/>
    </xf>
    <xf numFmtId="0" fontId="32" fillId="39" borderId="95" xfId="42" applyNumberFormat="1" applyFont="1" applyFill="1" applyBorder="1" applyAlignment="1" applyProtection="1">
      <alignment horizontal="center" textRotation="90" wrapText="1"/>
      <protection hidden="1"/>
    </xf>
    <xf numFmtId="0" fontId="32" fillId="39" borderId="96" xfId="42" applyNumberFormat="1" applyFont="1" applyFill="1" applyBorder="1" applyAlignment="1" applyProtection="1">
      <alignment horizontal="center" textRotation="90" wrapText="1"/>
      <protection hidden="1"/>
    </xf>
    <xf numFmtId="0" fontId="27" fillId="39" borderId="93" xfId="0" applyNumberFormat="1" applyFont="1" applyFill="1" applyBorder="1" applyAlignment="1" applyProtection="1">
      <alignment horizontal="center" textRotation="90"/>
      <protection hidden="1"/>
    </xf>
    <xf numFmtId="0" fontId="27" fillId="39" borderId="94" xfId="0" applyNumberFormat="1" applyFont="1" applyFill="1" applyBorder="1" applyAlignment="1" applyProtection="1">
      <alignment horizontal="center" textRotation="90"/>
      <protection hidden="1"/>
    </xf>
    <xf numFmtId="0" fontId="32" fillId="39" borderId="85" xfId="42" applyNumberFormat="1" applyFont="1" applyFill="1" applyBorder="1" applyAlignment="1" applyProtection="1">
      <alignment horizontal="center" textRotation="90" wrapText="1"/>
      <protection hidden="1"/>
    </xf>
    <xf numFmtId="0" fontId="32" fillId="39" borderId="42" xfId="42" applyNumberFormat="1" applyFont="1" applyFill="1" applyBorder="1" applyAlignment="1" applyProtection="1">
      <alignment horizontal="center" textRotation="90" wrapText="1"/>
      <protection hidden="1"/>
    </xf>
    <xf numFmtId="0" fontId="41" fillId="39" borderId="19" xfId="0" applyFont="1" applyFill="1" applyBorder="1" applyAlignment="1" applyProtection="1">
      <alignment horizontal="center" vertical="center"/>
      <protection hidden="1"/>
    </xf>
    <xf numFmtId="0" fontId="41" fillId="39" borderId="16" xfId="0" applyFont="1" applyFill="1" applyBorder="1" applyAlignment="1" applyProtection="1">
      <alignment horizontal="center" vertical="center"/>
      <protection hidden="1"/>
    </xf>
    <xf numFmtId="0" fontId="41" fillId="39" borderId="91" xfId="0" applyFont="1" applyFill="1" applyBorder="1" applyAlignment="1" applyProtection="1">
      <alignment horizontal="center" vertical="center"/>
      <protection hidden="1"/>
    </xf>
    <xf numFmtId="0" fontId="41" fillId="39" borderId="38" xfId="0" applyFont="1" applyFill="1" applyBorder="1" applyAlignment="1" applyProtection="1">
      <alignment horizontal="center" vertical="center"/>
      <protection hidden="1"/>
    </xf>
    <xf numFmtId="0" fontId="32" fillId="39" borderId="92" xfId="42" applyNumberFormat="1" applyFont="1" applyFill="1" applyBorder="1" applyAlignment="1" applyProtection="1">
      <alignment horizontal="center" textRotation="90" wrapText="1"/>
      <protection hidden="1"/>
    </xf>
    <xf numFmtId="0" fontId="32" fillId="39" borderId="49" xfId="42" applyNumberFormat="1" applyFont="1" applyFill="1" applyBorder="1" applyAlignment="1" applyProtection="1">
      <alignment horizontal="center" textRotation="90" wrapText="1"/>
      <protection hidden="1"/>
    </xf>
    <xf numFmtId="0" fontId="25" fillId="42" borderId="16" xfId="0" applyFont="1" applyFill="1" applyBorder="1" applyAlignment="1" applyProtection="1">
      <alignment horizontal="left" vertical="center" wrapText="1"/>
      <protection hidden="1"/>
    </xf>
    <xf numFmtId="0" fontId="25" fillId="42" borderId="64" xfId="0" applyFont="1" applyFill="1" applyBorder="1" applyAlignment="1" applyProtection="1">
      <alignment horizontal="left" vertical="center" wrapText="1"/>
      <protection hidden="1"/>
    </xf>
    <xf numFmtId="0" fontId="25" fillId="42" borderId="38" xfId="0" applyFont="1" applyFill="1" applyBorder="1" applyAlignment="1" applyProtection="1">
      <alignment horizontal="left" vertical="center" wrapText="1"/>
      <protection hidden="1"/>
    </xf>
    <xf numFmtId="0" fontId="25" fillId="42" borderId="13" xfId="0" applyFont="1" applyFill="1" applyBorder="1" applyAlignment="1" applyProtection="1">
      <alignment horizontal="left" vertical="center" wrapText="1"/>
      <protection hidden="1"/>
    </xf>
    <xf numFmtId="0" fontId="25" fillId="42" borderId="60" xfId="0" applyFont="1" applyFill="1" applyBorder="1" applyAlignment="1" applyProtection="1">
      <alignment horizontal="left" vertical="center" wrapText="1"/>
      <protection hidden="1"/>
    </xf>
    <xf numFmtId="0" fontId="25" fillId="42" borderId="65" xfId="0" applyFont="1" applyFill="1" applyBorder="1" applyAlignment="1" applyProtection="1">
      <alignment horizontal="left" vertical="center" wrapText="1"/>
      <protection hidden="1"/>
    </xf>
    <xf numFmtId="0" fontId="33" fillId="42" borderId="35" xfId="0" applyFont="1" applyFill="1" applyBorder="1" applyAlignment="1" applyProtection="1">
      <alignment horizontal="center" vertical="top" wrapText="1"/>
      <protection hidden="1"/>
    </xf>
    <xf numFmtId="0" fontId="33" fillId="42" borderId="0" xfId="0" applyFont="1" applyFill="1" applyBorder="1" applyAlignment="1" applyProtection="1">
      <alignment horizontal="center" vertical="top" wrapText="1"/>
      <protection hidden="1"/>
    </xf>
    <xf numFmtId="0" fontId="33" fillId="42" borderId="36" xfId="0" applyFont="1" applyFill="1" applyBorder="1" applyAlignment="1" applyProtection="1">
      <alignment horizontal="center" vertical="top" wrapText="1"/>
      <protection hidden="1"/>
    </xf>
    <xf numFmtId="0" fontId="35" fillId="44" borderId="21" xfId="0" applyFont="1" applyFill="1" applyBorder="1" applyAlignment="1" applyProtection="1">
      <alignment vertical="center"/>
      <protection hidden="1"/>
    </xf>
    <xf numFmtId="0" fontId="35" fillId="44" borderId="43" xfId="0" applyFont="1" applyFill="1" applyBorder="1" applyAlignment="1" applyProtection="1">
      <alignment vertical="center"/>
      <protection hidden="1"/>
    </xf>
    <xf numFmtId="0" fontId="41" fillId="42" borderId="38" xfId="0" applyFont="1" applyFill="1" applyBorder="1" applyAlignment="1" applyProtection="1">
      <alignment horizontal="center" vertical="center"/>
      <protection hidden="1"/>
    </xf>
    <xf numFmtId="0" fontId="41" fillId="42" borderId="16" xfId="0" applyFont="1" applyFill="1" applyBorder="1" applyAlignment="1" applyProtection="1">
      <alignment horizontal="center" vertical="center"/>
      <protection hidden="1"/>
    </xf>
    <xf numFmtId="0" fontId="41" fillId="42" borderId="91" xfId="0" applyFont="1" applyFill="1" applyBorder="1" applyAlignment="1" applyProtection="1">
      <alignment horizontal="center" vertical="center"/>
      <protection hidden="1"/>
    </xf>
    <xf numFmtId="0" fontId="25" fillId="42" borderId="61" xfId="0" applyFont="1" applyFill="1" applyBorder="1" applyAlignment="1" applyProtection="1">
      <alignment horizontal="left" vertical="center" wrapText="1"/>
      <protection hidden="1"/>
    </xf>
    <xf numFmtId="0" fontId="25" fillId="42" borderId="44" xfId="0" applyFont="1" applyFill="1" applyBorder="1" applyAlignment="1" applyProtection="1">
      <alignment horizontal="left" vertical="center" wrapText="1"/>
      <protection hidden="1"/>
    </xf>
    <xf numFmtId="0" fontId="32" fillId="42" borderId="100" xfId="0" applyNumberFormat="1" applyFont="1" applyFill="1" applyBorder="1" applyAlignment="1" applyProtection="1">
      <alignment horizontal="center" textRotation="90" wrapText="1"/>
      <protection hidden="1"/>
    </xf>
    <xf numFmtId="0" fontId="32" fillId="42" borderId="83" xfId="0" applyNumberFormat="1" applyFont="1" applyFill="1" applyBorder="1" applyAlignment="1" applyProtection="1">
      <alignment horizontal="center" textRotation="90" wrapText="1"/>
      <protection hidden="1"/>
    </xf>
    <xf numFmtId="164" fontId="26" fillId="44" borderId="43" xfId="0" applyNumberFormat="1" applyFont="1" applyFill="1" applyBorder="1" applyAlignment="1" applyProtection="1">
      <alignment horizontal="center" vertical="center"/>
      <protection hidden="1"/>
    </xf>
    <xf numFmtId="0" fontId="55" fillId="42" borderId="24" xfId="42" applyNumberFormat="1" applyFont="1" applyFill="1" applyBorder="1" applyAlignment="1" applyProtection="1">
      <alignment horizontal="center" vertical="center" wrapText="1"/>
      <protection hidden="1"/>
    </xf>
    <xf numFmtId="0" fontId="55" fillId="42" borderId="41" xfId="42" applyNumberFormat="1" applyFont="1" applyFill="1" applyBorder="1" applyAlignment="1" applyProtection="1">
      <alignment horizontal="center" vertical="center" wrapText="1"/>
      <protection hidden="1"/>
    </xf>
    <xf numFmtId="0" fontId="55" fillId="42" borderId="52" xfId="42" applyNumberFormat="1" applyFont="1" applyFill="1" applyBorder="1" applyAlignment="1" applyProtection="1">
      <alignment horizontal="center" vertical="center" wrapText="1"/>
      <protection hidden="1"/>
    </xf>
    <xf numFmtId="3" fontId="37" fillId="42" borderId="24" xfId="0" applyNumberFormat="1" applyFont="1" applyFill="1" applyBorder="1" applyAlignment="1" applyProtection="1">
      <alignment horizontal="center" vertical="center" wrapText="1"/>
      <protection hidden="1"/>
    </xf>
    <xf numFmtId="3" fontId="37" fillId="42" borderId="41" xfId="0" applyNumberFormat="1" applyFont="1" applyFill="1" applyBorder="1" applyAlignment="1" applyProtection="1">
      <alignment horizontal="center" vertical="center" wrapText="1"/>
      <protection hidden="1"/>
    </xf>
    <xf numFmtId="3" fontId="37" fillId="42" borderId="52" xfId="0" applyNumberFormat="1" applyFont="1" applyFill="1" applyBorder="1" applyAlignment="1" applyProtection="1">
      <alignment horizontal="center" vertical="center" wrapText="1"/>
      <protection hidden="1"/>
    </xf>
    <xf numFmtId="0" fontId="37" fillId="42" borderId="24" xfId="0" applyFont="1" applyFill="1" applyBorder="1" applyAlignment="1" applyProtection="1">
      <alignment horizontal="center" vertical="center" wrapText="1"/>
      <protection hidden="1"/>
    </xf>
    <xf numFmtId="0" fontId="37" fillId="42" borderId="41" xfId="0" applyFont="1" applyFill="1" applyBorder="1" applyAlignment="1" applyProtection="1">
      <alignment horizontal="center" vertical="center" wrapText="1"/>
      <protection hidden="1"/>
    </xf>
    <xf numFmtId="0" fontId="37" fillId="42" borderId="52" xfId="0" applyFont="1" applyFill="1" applyBorder="1" applyAlignment="1" applyProtection="1">
      <alignment horizontal="center" vertical="center" wrapText="1"/>
      <protection hidden="1"/>
    </xf>
    <xf numFmtId="0" fontId="25" fillId="42" borderId="16" xfId="0" applyFont="1" applyFill="1" applyBorder="1" applyAlignment="1" applyProtection="1">
      <alignment vertical="center" wrapText="1"/>
      <protection hidden="1"/>
    </xf>
    <xf numFmtId="0" fontId="25" fillId="42" borderId="64" xfId="0" applyFont="1" applyFill="1" applyBorder="1" applyAlignment="1" applyProtection="1">
      <alignment vertical="center" wrapText="1"/>
      <protection hidden="1"/>
    </xf>
    <xf numFmtId="0" fontId="29" fillId="42" borderId="26" xfId="0" applyFont="1" applyFill="1" applyBorder="1" applyAlignment="1" applyProtection="1">
      <alignment horizontal="center" vertical="center" wrapText="1"/>
      <protection hidden="1"/>
    </xf>
    <xf numFmtId="0" fontId="29" fillId="42" borderId="27" xfId="0" applyFont="1" applyFill="1" applyBorder="1" applyAlignment="1" applyProtection="1">
      <alignment horizontal="center" vertical="center" wrapText="1"/>
      <protection hidden="1"/>
    </xf>
    <xf numFmtId="0" fontId="29" fillId="42" borderId="28" xfId="0" applyFont="1" applyFill="1" applyBorder="1" applyAlignment="1" applyProtection="1">
      <alignment horizontal="center" vertical="center" wrapText="1"/>
      <protection hidden="1"/>
    </xf>
    <xf numFmtId="0" fontId="29" fillId="42" borderId="35" xfId="0" applyFont="1" applyFill="1" applyBorder="1" applyAlignment="1" applyProtection="1">
      <alignment horizontal="center" vertical="center" wrapText="1"/>
      <protection hidden="1"/>
    </xf>
    <xf numFmtId="0" fontId="29" fillId="42" borderId="0" xfId="0" applyFont="1" applyFill="1" applyBorder="1" applyAlignment="1" applyProtection="1">
      <alignment horizontal="center" vertical="center" wrapText="1"/>
      <protection hidden="1"/>
    </xf>
    <xf numFmtId="0" fontId="29" fillId="42" borderId="36" xfId="0" applyFont="1" applyFill="1" applyBorder="1" applyAlignment="1" applyProtection="1">
      <alignment horizontal="center" vertical="center" wrapText="1"/>
      <protection hidden="1"/>
    </xf>
    <xf numFmtId="0" fontId="29" fillId="42" borderId="29" xfId="0" applyFont="1" applyFill="1" applyBorder="1" applyAlignment="1" applyProtection="1">
      <alignment horizontal="center" vertical="center" wrapText="1"/>
      <protection hidden="1"/>
    </xf>
    <xf numFmtId="0" fontId="29" fillId="42" borderId="25" xfId="0" applyFont="1" applyFill="1" applyBorder="1" applyAlignment="1" applyProtection="1">
      <alignment horizontal="center" vertical="center" wrapText="1"/>
      <protection hidden="1"/>
    </xf>
    <xf numFmtId="0" fontId="29" fillId="42" borderId="40" xfId="0" applyFont="1" applyFill="1" applyBorder="1" applyAlignment="1" applyProtection="1">
      <alignment horizontal="center" vertical="center" wrapText="1"/>
      <protection hidden="1"/>
    </xf>
    <xf numFmtId="0" fontId="27" fillId="42" borderId="93" xfId="0" applyNumberFormat="1" applyFont="1" applyFill="1" applyBorder="1" applyAlignment="1" applyProtection="1">
      <alignment horizontal="center" textRotation="90"/>
      <protection hidden="1"/>
    </xf>
    <xf numFmtId="0" fontId="27" fillId="42" borderId="94" xfId="0" applyNumberFormat="1" applyFont="1" applyFill="1" applyBorder="1" applyAlignment="1" applyProtection="1">
      <alignment horizontal="center" textRotation="90"/>
      <protection hidden="1"/>
    </xf>
    <xf numFmtId="0" fontId="32" fillId="42" borderId="85" xfId="42" applyNumberFormat="1" applyFont="1" applyFill="1" applyBorder="1" applyAlignment="1" applyProtection="1">
      <alignment horizontal="center" textRotation="90" wrapText="1"/>
      <protection hidden="1"/>
    </xf>
    <xf numFmtId="0" fontId="32" fillId="42" borderId="42" xfId="42" applyNumberFormat="1" applyFont="1" applyFill="1" applyBorder="1" applyAlignment="1" applyProtection="1">
      <alignment horizontal="center" textRotation="90" wrapText="1"/>
      <protection hidden="1"/>
    </xf>
    <xf numFmtId="0" fontId="41" fillId="42" borderId="19" xfId="0" applyFont="1" applyFill="1" applyBorder="1" applyAlignment="1" applyProtection="1">
      <alignment horizontal="center" vertical="center"/>
      <protection hidden="1"/>
    </xf>
    <xf numFmtId="0" fontId="32" fillId="42" borderId="92" xfId="42" applyNumberFormat="1" applyFont="1" applyFill="1" applyBorder="1" applyAlignment="1" applyProtection="1">
      <alignment horizontal="center" textRotation="90" wrapText="1"/>
      <protection hidden="1"/>
    </xf>
    <xf numFmtId="0" fontId="32" fillId="42" borderId="49" xfId="42" applyNumberFormat="1" applyFont="1" applyFill="1" applyBorder="1" applyAlignment="1" applyProtection="1">
      <alignment horizontal="center" textRotation="90" wrapText="1"/>
      <protection hidden="1"/>
    </xf>
    <xf numFmtId="0" fontId="32" fillId="42" borderId="95" xfId="42" applyNumberFormat="1" applyFont="1" applyFill="1" applyBorder="1" applyAlignment="1" applyProtection="1">
      <alignment horizontal="center" textRotation="90" wrapText="1"/>
      <protection hidden="1"/>
    </xf>
    <xf numFmtId="0" fontId="32" fillId="42" borderId="96" xfId="42" applyNumberFormat="1" applyFont="1" applyFill="1" applyBorder="1" applyAlignment="1" applyProtection="1">
      <alignment horizontal="center" textRotation="90" wrapText="1"/>
      <protection hidden="1"/>
    </xf>
    <xf numFmtId="0" fontId="25" fillId="36" borderId="16" xfId="0" applyFont="1" applyFill="1" applyBorder="1" applyAlignment="1" applyProtection="1">
      <alignment horizontal="left" vertical="center" wrapText="1"/>
      <protection hidden="1"/>
    </xf>
    <xf numFmtId="0" fontId="25" fillId="36" borderId="64" xfId="0" applyFont="1" applyFill="1" applyBorder="1" applyAlignment="1" applyProtection="1">
      <alignment horizontal="left" vertical="center" wrapText="1"/>
      <protection hidden="1"/>
    </xf>
    <xf numFmtId="164" fontId="26" fillId="45" borderId="43" xfId="0" applyNumberFormat="1" applyFont="1" applyFill="1" applyBorder="1" applyAlignment="1" applyProtection="1">
      <alignment horizontal="center" vertical="center"/>
      <protection hidden="1"/>
    </xf>
    <xf numFmtId="0" fontId="25" fillId="36" borderId="38" xfId="0" applyFont="1" applyFill="1" applyBorder="1" applyAlignment="1" applyProtection="1">
      <alignment horizontal="left" vertical="center" wrapText="1"/>
      <protection hidden="1"/>
    </xf>
    <xf numFmtId="0" fontId="25" fillId="36" borderId="13" xfId="0" applyFont="1" applyFill="1" applyBorder="1" applyAlignment="1" applyProtection="1">
      <alignment horizontal="left" vertical="center" wrapText="1"/>
      <protection hidden="1"/>
    </xf>
    <xf numFmtId="0" fontId="35" fillId="45" borderId="21" xfId="0" applyFont="1" applyFill="1" applyBorder="1" applyAlignment="1" applyProtection="1">
      <alignment vertical="center"/>
      <protection hidden="1"/>
    </xf>
    <xf numFmtId="0" fontId="35" fillId="45" borderId="43" xfId="0" applyFont="1" applyFill="1" applyBorder="1" applyAlignment="1" applyProtection="1">
      <alignment vertical="center"/>
      <protection hidden="1"/>
    </xf>
    <xf numFmtId="0" fontId="25" fillId="36" borderId="61" xfId="0" applyFont="1" applyFill="1" applyBorder="1" applyAlignment="1" applyProtection="1">
      <alignment horizontal="left" vertical="center" wrapText="1"/>
      <protection hidden="1"/>
    </xf>
    <xf numFmtId="0" fontId="25" fillId="36" borderId="60" xfId="0" applyFont="1" applyFill="1" applyBorder="1" applyAlignment="1" applyProtection="1">
      <alignment horizontal="left" vertical="center" wrapText="1"/>
      <protection hidden="1"/>
    </xf>
    <xf numFmtId="0" fontId="25" fillId="36" borderId="44" xfId="0" applyFont="1" applyFill="1" applyBorder="1" applyAlignment="1" applyProtection="1">
      <alignment horizontal="left" vertical="center" wrapText="1"/>
      <protection hidden="1"/>
    </xf>
    <xf numFmtId="0" fontId="25" fillId="36" borderId="65" xfId="0" applyFont="1" applyFill="1" applyBorder="1" applyAlignment="1" applyProtection="1">
      <alignment horizontal="left" vertical="center" wrapText="1"/>
      <protection hidden="1"/>
    </xf>
    <xf numFmtId="0" fontId="29" fillId="36" borderId="26" xfId="0" applyFont="1" applyFill="1" applyBorder="1" applyAlignment="1" applyProtection="1">
      <alignment horizontal="center" vertical="center" wrapText="1"/>
      <protection hidden="1"/>
    </xf>
    <xf numFmtId="0" fontId="29" fillId="36" borderId="27" xfId="0" applyFont="1" applyFill="1" applyBorder="1" applyAlignment="1" applyProtection="1">
      <alignment horizontal="center" vertical="center" wrapText="1"/>
      <protection hidden="1"/>
    </xf>
    <xf numFmtId="0" fontId="29" fillId="36" borderId="28" xfId="0" applyFont="1" applyFill="1" applyBorder="1" applyAlignment="1" applyProtection="1">
      <alignment horizontal="center" vertical="center" wrapText="1"/>
      <protection hidden="1"/>
    </xf>
    <xf numFmtId="0" fontId="29" fillId="36" borderId="35" xfId="0" applyFont="1" applyFill="1" applyBorder="1" applyAlignment="1" applyProtection="1">
      <alignment horizontal="center" vertical="center" wrapText="1"/>
      <protection hidden="1"/>
    </xf>
    <xf numFmtId="0" fontId="29" fillId="36" borderId="0" xfId="0" applyFont="1" applyFill="1" applyBorder="1" applyAlignment="1" applyProtection="1">
      <alignment horizontal="center" vertical="center" wrapText="1"/>
      <protection hidden="1"/>
    </xf>
    <xf numFmtId="0" fontId="29" fillId="36" borderId="36" xfId="0" applyFont="1" applyFill="1" applyBorder="1" applyAlignment="1" applyProtection="1">
      <alignment horizontal="center" vertical="center" wrapText="1"/>
      <protection hidden="1"/>
    </xf>
    <xf numFmtId="0" fontId="29" fillId="36" borderId="29" xfId="0" applyFont="1" applyFill="1" applyBorder="1" applyAlignment="1" applyProtection="1">
      <alignment horizontal="center" vertical="center" wrapText="1"/>
      <protection hidden="1"/>
    </xf>
    <xf numFmtId="0" fontId="29" fillId="36" borderId="25" xfId="0" applyFont="1" applyFill="1" applyBorder="1" applyAlignment="1" applyProtection="1">
      <alignment horizontal="center" vertical="center" wrapText="1"/>
      <protection hidden="1"/>
    </xf>
    <xf numFmtId="0" fontId="29" fillId="36" borderId="40" xfId="0" applyFont="1" applyFill="1" applyBorder="1" applyAlignment="1" applyProtection="1">
      <alignment horizontal="center" vertical="center" wrapText="1"/>
      <protection hidden="1"/>
    </xf>
    <xf numFmtId="3" fontId="37" fillId="36" borderId="24" xfId="0" applyNumberFormat="1" applyFont="1" applyFill="1" applyBorder="1" applyAlignment="1" applyProtection="1">
      <alignment horizontal="center" vertical="center" wrapText="1"/>
      <protection hidden="1"/>
    </xf>
    <xf numFmtId="3" fontId="37" fillId="36" borderId="41" xfId="0" applyNumberFormat="1" applyFont="1" applyFill="1" applyBorder="1" applyAlignment="1" applyProtection="1">
      <alignment horizontal="center" vertical="center" wrapText="1"/>
      <protection hidden="1"/>
    </xf>
    <xf numFmtId="3" fontId="37" fillId="36" borderId="52" xfId="0" applyNumberFormat="1" applyFont="1" applyFill="1" applyBorder="1" applyAlignment="1" applyProtection="1">
      <alignment horizontal="center" vertical="center" wrapText="1"/>
      <protection hidden="1"/>
    </xf>
    <xf numFmtId="0" fontId="37" fillId="36" borderId="24" xfId="0" applyFont="1" applyFill="1" applyBorder="1" applyAlignment="1" applyProtection="1">
      <alignment horizontal="center" vertical="center" wrapText="1"/>
      <protection hidden="1"/>
    </xf>
    <xf numFmtId="0" fontId="37" fillId="36" borderId="41" xfId="0" applyFont="1" applyFill="1" applyBorder="1" applyAlignment="1" applyProtection="1">
      <alignment horizontal="center" vertical="center" wrapText="1"/>
      <protection hidden="1"/>
    </xf>
    <xf numFmtId="0" fontId="37" fillId="36" borderId="52" xfId="0" applyFont="1" applyFill="1" applyBorder="1" applyAlignment="1" applyProtection="1">
      <alignment horizontal="center" vertical="center" wrapText="1"/>
      <protection hidden="1"/>
    </xf>
    <xf numFmtId="0" fontId="32" fillId="36" borderId="100" xfId="0" applyNumberFormat="1" applyFont="1" applyFill="1" applyBorder="1" applyAlignment="1" applyProtection="1">
      <alignment horizontal="center" textRotation="90" wrapText="1"/>
      <protection hidden="1"/>
    </xf>
    <xf numFmtId="0" fontId="32" fillId="36" borderId="83" xfId="0" applyNumberFormat="1" applyFont="1" applyFill="1" applyBorder="1" applyAlignment="1" applyProtection="1">
      <alignment horizontal="center" textRotation="90" wrapText="1"/>
      <protection hidden="1"/>
    </xf>
    <xf numFmtId="0" fontId="33" fillId="36" borderId="35" xfId="0" applyFont="1" applyFill="1" applyBorder="1" applyAlignment="1" applyProtection="1">
      <alignment horizontal="center" vertical="top" wrapText="1"/>
      <protection hidden="1"/>
    </xf>
    <xf numFmtId="0" fontId="33" fillId="36" borderId="0" xfId="0" applyFont="1" applyFill="1" applyBorder="1" applyAlignment="1" applyProtection="1">
      <alignment horizontal="center" vertical="top" wrapText="1"/>
      <protection hidden="1"/>
    </xf>
    <xf numFmtId="0" fontId="33" fillId="36" borderId="36" xfId="0" applyFont="1" applyFill="1" applyBorder="1" applyAlignment="1" applyProtection="1">
      <alignment horizontal="center" vertical="top" wrapText="1"/>
      <protection hidden="1"/>
    </xf>
    <xf numFmtId="0" fontId="55" fillId="36" borderId="24" xfId="42" applyNumberFormat="1" applyFont="1" applyFill="1" applyBorder="1" applyAlignment="1" applyProtection="1">
      <alignment horizontal="center" vertical="center" wrapText="1"/>
      <protection hidden="1"/>
    </xf>
    <xf numFmtId="0" fontId="55" fillId="36" borderId="41" xfId="42" applyNumberFormat="1" applyFont="1" applyFill="1" applyBorder="1" applyAlignment="1" applyProtection="1">
      <alignment horizontal="center" vertical="center" wrapText="1"/>
      <protection hidden="1"/>
    </xf>
    <xf numFmtId="0" fontId="55" fillId="36" borderId="52" xfId="42" applyNumberFormat="1" applyFont="1" applyFill="1" applyBorder="1" applyAlignment="1" applyProtection="1">
      <alignment horizontal="center" vertical="center" wrapText="1"/>
      <protection hidden="1"/>
    </xf>
    <xf numFmtId="0" fontId="32" fillId="36" borderId="95" xfId="42" applyNumberFormat="1" applyFont="1" applyFill="1" applyBorder="1" applyAlignment="1" applyProtection="1">
      <alignment horizontal="center" textRotation="90" wrapText="1"/>
      <protection hidden="1"/>
    </xf>
    <xf numFmtId="0" fontId="32" fillId="36" borderId="96" xfId="42" applyNumberFormat="1" applyFont="1" applyFill="1" applyBorder="1" applyAlignment="1" applyProtection="1">
      <alignment horizontal="center" textRotation="90" wrapText="1"/>
      <protection hidden="1"/>
    </xf>
    <xf numFmtId="0" fontId="27" fillId="36" borderId="93" xfId="0" applyNumberFormat="1" applyFont="1" applyFill="1" applyBorder="1" applyAlignment="1" applyProtection="1">
      <alignment horizontal="center" textRotation="90"/>
      <protection hidden="1"/>
    </xf>
    <xf numFmtId="0" fontId="27" fillId="36" borderId="94" xfId="0" applyNumberFormat="1" applyFont="1" applyFill="1" applyBorder="1" applyAlignment="1" applyProtection="1">
      <alignment horizontal="center" textRotation="90"/>
      <protection hidden="1"/>
    </xf>
    <xf numFmtId="0" fontId="32" fillId="36" borderId="85" xfId="42" applyNumberFormat="1" applyFont="1" applyFill="1" applyBorder="1" applyAlignment="1" applyProtection="1">
      <alignment horizontal="center" textRotation="90" wrapText="1"/>
      <protection hidden="1"/>
    </xf>
    <xf numFmtId="0" fontId="32" fillId="36" borderId="42" xfId="42" applyNumberFormat="1" applyFont="1" applyFill="1" applyBorder="1" applyAlignment="1" applyProtection="1">
      <alignment horizontal="center" textRotation="90" wrapText="1"/>
      <protection hidden="1"/>
    </xf>
    <xf numFmtId="0" fontId="41" fillId="36" borderId="19" xfId="0" applyFont="1" applyFill="1" applyBorder="1" applyAlignment="1" applyProtection="1">
      <alignment horizontal="center" vertical="center"/>
      <protection hidden="1"/>
    </xf>
    <xf numFmtId="0" fontId="41" fillId="36" borderId="16" xfId="0" applyFont="1" applyFill="1" applyBorder="1" applyAlignment="1" applyProtection="1">
      <alignment horizontal="center" vertical="center"/>
      <protection hidden="1"/>
    </xf>
    <xf numFmtId="0" fontId="41" fillId="36" borderId="91" xfId="0" applyFont="1" applyFill="1" applyBorder="1" applyAlignment="1" applyProtection="1">
      <alignment horizontal="center" vertical="center"/>
      <protection hidden="1"/>
    </xf>
    <xf numFmtId="0" fontId="32" fillId="36" borderId="109" xfId="0" applyNumberFormat="1" applyFont="1" applyFill="1" applyBorder="1" applyAlignment="1" applyProtection="1">
      <alignment horizontal="center" textRotation="90" wrapText="1"/>
      <protection hidden="1"/>
    </xf>
    <xf numFmtId="0" fontId="32" fillId="36" borderId="47" xfId="0" applyNumberFormat="1" applyFont="1" applyFill="1" applyBorder="1" applyAlignment="1" applyProtection="1">
      <alignment horizontal="center" textRotation="90" wrapText="1"/>
      <protection hidden="1"/>
    </xf>
    <xf numFmtId="0" fontId="32" fillId="36" borderId="92" xfId="42" applyNumberFormat="1" applyFont="1" applyFill="1" applyBorder="1" applyAlignment="1" applyProtection="1">
      <alignment horizontal="center" textRotation="90" wrapText="1"/>
      <protection hidden="1"/>
    </xf>
    <xf numFmtId="0" fontId="32" fillId="36" borderId="49" xfId="42" applyNumberFormat="1" applyFont="1" applyFill="1" applyBorder="1" applyAlignment="1" applyProtection="1">
      <alignment horizontal="center" textRotation="90" wrapText="1"/>
      <protection hidden="1"/>
    </xf>
    <xf numFmtId="0" fontId="41" fillId="36" borderId="38" xfId="0" applyFont="1" applyFill="1" applyBorder="1" applyAlignment="1" applyProtection="1">
      <alignment horizontal="center" vertical="center"/>
      <protection hidden="1"/>
    </xf>
  </cellXfs>
  <cellStyles count="53">
    <cellStyle name="20 % – Zvýraznění1" xfId="19" builtinId="30" customBuiltin="1"/>
    <cellStyle name="20 % – Zvýraznění2" xfId="23" builtinId="34" customBuiltin="1"/>
    <cellStyle name="20 % – Zvýraznění3" xfId="27" builtinId="38" customBuiltin="1"/>
    <cellStyle name="20 % – Zvýraznění4" xfId="31" builtinId="42" customBuiltin="1"/>
    <cellStyle name="20 % – Zvýraznění5" xfId="35" builtinId="46" customBuiltin="1"/>
    <cellStyle name="20 % – Zvýraznění6" xfId="39" builtinId="50" customBuiltin="1"/>
    <cellStyle name="40 % – Zvýraznění1" xfId="20" builtinId="31" customBuiltin="1"/>
    <cellStyle name="40 % – Zvýraznění2" xfId="24" builtinId="35" customBuiltin="1"/>
    <cellStyle name="40 % – Zvýraznění3" xfId="28" builtinId="39" customBuiltin="1"/>
    <cellStyle name="40 % – Zvýraznění4" xfId="32" builtinId="43" customBuiltin="1"/>
    <cellStyle name="40 % – Zvýraznění5" xfId="36" builtinId="47" customBuiltin="1"/>
    <cellStyle name="40 % – Zvýraznění6" xfId="40" builtinId="51" customBuiltin="1"/>
    <cellStyle name="60 % – Zvýraznění1" xfId="21" builtinId="32" customBuiltin="1"/>
    <cellStyle name="60 % – Zvýraznění2" xfId="25" builtinId="36" customBuiltin="1"/>
    <cellStyle name="60 % – Zvýraznění3" xfId="29" builtinId="40" customBuiltin="1"/>
    <cellStyle name="60 % – Zvýraznění4" xfId="33" builtinId="44" customBuiltin="1"/>
    <cellStyle name="60 % – Zvýraznění5" xfId="37" builtinId="48" customBuiltin="1"/>
    <cellStyle name="60 % – Zvýraznění6" xfId="41" builtinId="52" customBuiltin="1"/>
    <cellStyle name="Celkem" xfId="17" builtinId="25" customBuiltin="1"/>
    <cellStyle name="Excel Built-in Normal" xfId="44"/>
    <cellStyle name="Excel Built-in Normal 1" xfId="42"/>
    <cellStyle name="Excel Built-in Normal 2" xfId="45"/>
    <cellStyle name="Hypertextový odkaz" xfId="51" builtinId="8"/>
    <cellStyle name="Chybně" xfId="7" builtinId="27" customBuiltin="1"/>
    <cellStyle name="Kontrolní buňka" xfId="13" builtinId="23" customBuiltin="1"/>
    <cellStyle name="Nadpis 1" xfId="2" builtinId="16" customBuiltin="1"/>
    <cellStyle name="Nadpis 2" xfId="3" builtinId="17" customBuiltin="1"/>
    <cellStyle name="Nadpis 3" xfId="4" builtinId="18" customBuiltin="1"/>
    <cellStyle name="Nadpis 4" xfId="5" builtinId="19" customBuiltin="1"/>
    <cellStyle name="Název" xfId="1" builtinId="15" customBuiltin="1"/>
    <cellStyle name="Název 2" xfId="52"/>
    <cellStyle name="Neutrální" xfId="8" builtinId="28" customBuiltin="1"/>
    <cellStyle name="Normální" xfId="0" builtinId="0"/>
    <cellStyle name="Normální 2" xfId="43"/>
    <cellStyle name="normální 2 2" xfId="47"/>
    <cellStyle name="Normální 2 3" xfId="46"/>
    <cellStyle name="Normální 2 4" xfId="49"/>
    <cellStyle name="Normální 2 5" xfId="50"/>
    <cellStyle name="Poznámka" xfId="15" builtinId="10" customBuiltin="1"/>
    <cellStyle name="Propojená buňka" xfId="12" builtinId="24" customBuiltin="1"/>
    <cellStyle name="Správně" xfId="6" builtinId="26" customBuiltin="1"/>
    <cellStyle name="Styl 1" xfId="48"/>
    <cellStyle name="Text upozornění" xfId="14" builtinId="11" customBuiltin="1"/>
    <cellStyle name="Vstup" xfId="9" builtinId="20" customBuiltin="1"/>
    <cellStyle name="Výpočet" xfId="11" builtinId="22" customBuiltin="1"/>
    <cellStyle name="Výstup" xfId="10" builtinId="21" customBuiltin="1"/>
    <cellStyle name="Vysvětlující text" xfId="16" builtinId="53" customBuiltin="1"/>
    <cellStyle name="Zvýraznění 1" xfId="18" builtinId="29" customBuiltin="1"/>
    <cellStyle name="Zvýraznění 2" xfId="22" builtinId="33" customBuiltin="1"/>
    <cellStyle name="Zvýraznění 3" xfId="26" builtinId="37" customBuiltin="1"/>
    <cellStyle name="Zvýraznění 4" xfId="30" builtinId="41" customBuiltin="1"/>
    <cellStyle name="Zvýraznění 5" xfId="34" builtinId="45" customBuiltin="1"/>
    <cellStyle name="Zvýraznění 6" xfId="38" builtinId="49" customBuiltin="1"/>
  </cellStyles>
  <dxfs count="59">
    <dxf>
      <fill>
        <patternFill>
          <bgColor rgb="FFFF8585"/>
        </patternFill>
      </fill>
    </dxf>
    <dxf>
      <fill>
        <patternFill>
          <bgColor rgb="FFFF0000"/>
        </patternFill>
      </fill>
    </dxf>
    <dxf>
      <fill>
        <patternFill>
          <bgColor theme="0" tint="-0.34998626667073579"/>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8989"/>
        </patternFill>
      </fill>
    </dxf>
    <dxf>
      <fill>
        <patternFill>
          <bgColor rgb="FFFF0000"/>
        </patternFill>
      </fill>
    </dxf>
    <dxf>
      <fill>
        <patternFill>
          <bgColor rgb="FFFF7171"/>
        </patternFill>
      </fill>
    </dxf>
    <dxf>
      <fill>
        <patternFill>
          <bgColor rgb="FFFF0000"/>
        </patternFill>
      </fill>
    </dxf>
    <dxf>
      <fill>
        <patternFill>
          <bgColor theme="0" tint="-0.34998626667073579"/>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8989"/>
        </patternFill>
      </fill>
    </dxf>
    <dxf>
      <fill>
        <patternFill>
          <bgColor rgb="FFFF0000"/>
        </patternFill>
      </fill>
    </dxf>
    <dxf>
      <fill>
        <patternFill>
          <bgColor rgb="FFFF8585"/>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8989"/>
        </patternFill>
      </fill>
    </dxf>
    <dxf>
      <fill>
        <patternFill>
          <bgColor rgb="FFFF0000"/>
        </patternFill>
      </fill>
    </dxf>
    <dxf>
      <fill>
        <patternFill>
          <bgColor theme="0" tint="-0.34998626667073579"/>
        </patternFill>
      </fill>
    </dxf>
    <dxf>
      <fill>
        <patternFill>
          <bgColor rgb="FFFF8585"/>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8989"/>
        </patternFill>
      </fill>
    </dxf>
    <dxf>
      <fill>
        <patternFill>
          <bgColor rgb="FFFF0000"/>
        </patternFill>
      </fill>
    </dxf>
    <dxf>
      <fill>
        <patternFill>
          <bgColor theme="0" tint="-0.34998626667073579"/>
        </patternFill>
      </fill>
    </dxf>
    <dxf>
      <fill>
        <patternFill>
          <bgColor rgb="FFFF8585"/>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8989"/>
        </patternFill>
      </fill>
    </dxf>
    <dxf>
      <fill>
        <patternFill>
          <bgColor rgb="FFFF0000"/>
        </patternFill>
      </fill>
    </dxf>
    <dxf>
      <fill>
        <patternFill>
          <bgColor theme="0" tint="-0.34998626667073579"/>
        </patternFill>
      </fill>
    </dxf>
    <dxf>
      <fill>
        <patternFill>
          <bgColor rgb="FFFF8585"/>
        </patternFill>
      </fill>
    </dxf>
    <dxf>
      <fill>
        <patternFill>
          <bgColor rgb="FFFF0000"/>
        </patternFill>
      </fill>
    </dxf>
    <dxf>
      <fill>
        <patternFill>
          <bgColor rgb="FFFF8989"/>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theme="0" tint="-0.34998626667073579"/>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s>
  <tableStyles count="0" defaultTableStyle="TableStyleMedium2" defaultPivotStyle="PivotStyleLight16"/>
  <colors>
    <mruColors>
      <color rgb="FFFAA700"/>
      <color rgb="FFFFE18B"/>
      <color rgb="FFFAB900"/>
      <color rgb="FF996600"/>
      <color rgb="FFCC9900"/>
      <color rgb="FFFF7171"/>
      <color rgb="FFFF8585"/>
      <color rgb="FFFF5229"/>
      <color rgb="FFBD0D37"/>
      <color rgb="FFA9DA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http://www.msmt.cz/strukturalni-fondy-1/vyhlasene-vyzvy" TargetMode="Externa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36</xdr:row>
      <xdr:rowOff>19049</xdr:rowOff>
    </xdr:from>
    <xdr:to>
      <xdr:col>9</xdr:col>
      <xdr:colOff>5175</xdr:colOff>
      <xdr:row>42</xdr:row>
      <xdr:rowOff>70376</xdr:rowOff>
    </xdr:to>
    <xdr:pic>
      <xdr:nvPicPr>
        <xdr:cNvPr id="2" name="Obrázek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8150" y="4857749"/>
          <a:ext cx="4320000" cy="1137176"/>
        </a:xfrm>
        <a:prstGeom prst="rect">
          <a:avLst/>
        </a:prstGeom>
      </xdr:spPr>
    </xdr:pic>
    <xdr:clientData/>
  </xdr:twoCellAnchor>
  <xdr:twoCellAnchor editAs="oneCell">
    <xdr:from>
      <xdr:col>12</xdr:col>
      <xdr:colOff>38100</xdr:colOff>
      <xdr:row>36</xdr:row>
      <xdr:rowOff>9525</xdr:rowOff>
    </xdr:from>
    <xdr:to>
      <xdr:col>15</xdr:col>
      <xdr:colOff>380137</xdr:colOff>
      <xdr:row>42</xdr:row>
      <xdr:rowOff>3676</xdr:rowOff>
    </xdr:to>
    <xdr:pic>
      <xdr:nvPicPr>
        <xdr:cNvPr id="3" name="Obrázek 2">
          <a:hlinkClick xmlns:r="http://schemas.openxmlformats.org/officeDocument/2006/relationships" r:id="rId1"/>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53275" y="4848225"/>
          <a:ext cx="2275612" cy="1080000"/>
        </a:xfrm>
        <a:prstGeom prst="rect">
          <a:avLst/>
        </a:prstGeom>
      </xdr:spPr>
    </xdr:pic>
    <xdr:clientData/>
  </xdr:twoCellAnchor>
  <xdr:twoCellAnchor editAs="oneCell">
    <xdr:from>
      <xdr:col>1</xdr:col>
      <xdr:colOff>28575</xdr:colOff>
      <xdr:row>1</xdr:row>
      <xdr:rowOff>76200</xdr:rowOff>
    </xdr:from>
    <xdr:to>
      <xdr:col>16</xdr:col>
      <xdr:colOff>0</xdr:colOff>
      <xdr:row>4</xdr:row>
      <xdr:rowOff>142592</xdr:rowOff>
    </xdr:to>
    <xdr:pic>
      <xdr:nvPicPr>
        <xdr:cNvPr id="4" name="Obrázek 3"/>
        <xdr:cNvPicPr>
          <a:picLocks noChangeAspect="1"/>
        </xdr:cNvPicPr>
      </xdr:nvPicPr>
      <xdr:blipFill>
        <a:blip xmlns:r="http://schemas.openxmlformats.org/officeDocument/2006/relationships" r:embed="rId4" cstate="print"/>
        <a:stretch>
          <a:fillRect/>
        </a:stretch>
      </xdr:blipFill>
      <xdr:spPr>
        <a:xfrm>
          <a:off x="638175" y="257175"/>
          <a:ext cx="8677275" cy="609317"/>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P39"/>
  <sheetViews>
    <sheetView tabSelected="1" zoomScaleNormal="100" workbookViewId="0">
      <selection activeCell="B13" sqref="B13:P13"/>
    </sheetView>
  </sheetViews>
  <sheetFormatPr defaultRowHeight="14.25" x14ac:dyDescent="0.2"/>
  <cols>
    <col min="1" max="1" width="2.42578125" style="681" customWidth="1"/>
    <col min="2" max="2" width="8.7109375" style="681" customWidth="1"/>
    <col min="3" max="3" width="8.42578125" style="681" customWidth="1"/>
    <col min="4" max="5" width="7.42578125" style="681" customWidth="1"/>
    <col min="6" max="6" width="6.5703125" style="681" customWidth="1"/>
    <col min="7" max="11" width="8.85546875" style="681" customWidth="1"/>
    <col min="12" max="12" width="10" style="681" customWidth="1"/>
    <col min="13" max="13" width="6.42578125" style="681" customWidth="1"/>
    <col min="14" max="14" width="9.28515625" style="681" customWidth="1"/>
    <col min="15" max="15" width="13.28515625" style="681" customWidth="1"/>
    <col min="16" max="16" width="8.7109375" style="681" customWidth="1"/>
    <col min="17" max="16384" width="9.140625" style="681"/>
  </cols>
  <sheetData>
    <row r="6" spans="2:16" ht="15.75" customHeight="1" x14ac:dyDescent="0.2">
      <c r="H6" s="769" t="s">
        <v>289</v>
      </c>
      <c r="I6" s="769"/>
      <c r="J6" s="769"/>
      <c r="K6" s="769"/>
      <c r="L6" s="769"/>
    </row>
    <row r="7" spans="2:16" ht="7.5" customHeight="1" x14ac:dyDescent="0.2"/>
    <row r="8" spans="2:16" ht="40.5" x14ac:dyDescent="0.2">
      <c r="B8" s="770" t="s">
        <v>45</v>
      </c>
      <c r="C8" s="770"/>
      <c r="D8" s="770"/>
      <c r="E8" s="770"/>
      <c r="F8" s="770"/>
      <c r="G8" s="770"/>
      <c r="H8" s="770"/>
      <c r="I8" s="770"/>
      <c r="J8" s="770"/>
      <c r="K8" s="770"/>
      <c r="L8" s="770"/>
      <c r="M8" s="770"/>
      <c r="N8" s="770"/>
      <c r="O8" s="770"/>
      <c r="P8" s="770"/>
    </row>
    <row r="9" spans="2:16" ht="20.25" x14ac:dyDescent="0.2">
      <c r="B9" s="772" t="s">
        <v>40</v>
      </c>
      <c r="C9" s="772"/>
      <c r="D9" s="772"/>
      <c r="E9" s="772"/>
      <c r="F9" s="772"/>
      <c r="G9" s="772"/>
      <c r="H9" s="772"/>
      <c r="I9" s="772"/>
      <c r="J9" s="772"/>
      <c r="K9" s="772"/>
      <c r="L9" s="772"/>
      <c r="M9" s="772"/>
      <c r="N9" s="772"/>
      <c r="O9" s="772"/>
      <c r="P9" s="772"/>
    </row>
    <row r="10" spans="2:16" ht="15" customHeight="1" x14ac:dyDescent="0.2">
      <c r="B10" s="771" t="s">
        <v>76</v>
      </c>
      <c r="C10" s="771"/>
      <c r="D10" s="771"/>
      <c r="E10" s="771"/>
      <c r="F10" s="771"/>
      <c r="G10" s="771"/>
      <c r="H10" s="771"/>
      <c r="I10" s="771"/>
      <c r="J10" s="771"/>
      <c r="K10" s="771"/>
      <c r="L10" s="771"/>
      <c r="M10" s="771"/>
      <c r="N10" s="771"/>
      <c r="O10" s="771"/>
      <c r="P10" s="771"/>
    </row>
    <row r="11" spans="2:16" ht="14.25" customHeight="1" x14ac:dyDescent="0.2">
      <c r="B11" s="682"/>
      <c r="C11" s="683"/>
      <c r="D11" s="683"/>
      <c r="E11" s="683"/>
      <c r="F11" s="683"/>
      <c r="G11" s="683"/>
      <c r="H11" s="683"/>
      <c r="I11" s="683"/>
      <c r="J11" s="683"/>
      <c r="K11" s="683"/>
    </row>
    <row r="12" spans="2:16" ht="140.25" customHeight="1" x14ac:dyDescent="0.2">
      <c r="B12" s="773" t="s">
        <v>290</v>
      </c>
      <c r="C12" s="773"/>
      <c r="D12" s="773"/>
      <c r="E12" s="773"/>
      <c r="F12" s="773"/>
      <c r="G12" s="773"/>
      <c r="H12" s="773"/>
      <c r="I12" s="773"/>
      <c r="J12" s="773"/>
      <c r="K12" s="773"/>
      <c r="L12" s="773"/>
      <c r="M12" s="773"/>
      <c r="N12" s="773"/>
      <c r="O12" s="773"/>
      <c r="P12" s="773"/>
    </row>
    <row r="13" spans="2:16" ht="25.5" x14ac:dyDescent="0.2">
      <c r="B13" s="774" t="s">
        <v>16</v>
      </c>
      <c r="C13" s="775"/>
      <c r="D13" s="775"/>
      <c r="E13" s="775"/>
      <c r="F13" s="775"/>
      <c r="G13" s="775"/>
      <c r="H13" s="775"/>
      <c r="I13" s="775"/>
      <c r="J13" s="775"/>
      <c r="K13" s="775"/>
      <c r="L13" s="775"/>
      <c r="M13" s="775"/>
      <c r="N13" s="775"/>
      <c r="O13" s="775"/>
      <c r="P13" s="776"/>
    </row>
    <row r="14" spans="2:16" s="440" customFormat="1" ht="18.95" customHeight="1" x14ac:dyDescent="0.25">
      <c r="B14" s="684" t="s">
        <v>18</v>
      </c>
      <c r="C14" s="685" t="s">
        <v>77</v>
      </c>
      <c r="D14" s="685"/>
      <c r="E14" s="685"/>
      <c r="F14" s="685"/>
      <c r="G14" s="685"/>
      <c r="H14" s="685"/>
      <c r="I14" s="685"/>
      <c r="J14" s="685"/>
      <c r="K14" s="685"/>
      <c r="L14" s="685"/>
      <c r="M14" s="685"/>
      <c r="N14" s="685"/>
      <c r="O14" s="685"/>
      <c r="P14" s="686"/>
    </row>
    <row r="15" spans="2:16" s="440" customFormat="1" ht="18.95" customHeight="1" x14ac:dyDescent="0.25">
      <c r="B15" s="687" t="s">
        <v>19</v>
      </c>
      <c r="C15" s="688" t="s">
        <v>78</v>
      </c>
      <c r="D15" s="688"/>
      <c r="E15" s="688"/>
      <c r="F15" s="688"/>
      <c r="G15" s="688"/>
      <c r="H15" s="688"/>
      <c r="I15" s="688"/>
      <c r="J15" s="688"/>
      <c r="K15" s="688"/>
      <c r="L15" s="688"/>
      <c r="M15" s="688"/>
      <c r="N15" s="688"/>
      <c r="O15" s="688"/>
      <c r="P15" s="689"/>
    </row>
    <row r="16" spans="2:16" s="440" customFormat="1" ht="18.95" customHeight="1" x14ac:dyDescent="0.25">
      <c r="B16" s="687" t="s">
        <v>17</v>
      </c>
      <c r="C16" s="688" t="s">
        <v>277</v>
      </c>
      <c r="D16" s="688"/>
      <c r="E16" s="688"/>
      <c r="F16" s="688"/>
      <c r="G16" s="688"/>
      <c r="H16" s="688"/>
      <c r="I16" s="688"/>
      <c r="J16" s="688"/>
      <c r="K16" s="688"/>
      <c r="L16" s="688"/>
      <c r="M16" s="688"/>
      <c r="N16" s="688"/>
      <c r="O16" s="688"/>
      <c r="P16" s="689"/>
    </row>
    <row r="17" spans="2:16" s="440" customFormat="1" ht="18.95" customHeight="1" x14ac:dyDescent="0.25">
      <c r="B17" s="687" t="s">
        <v>41</v>
      </c>
      <c r="C17" s="688" t="s">
        <v>278</v>
      </c>
      <c r="D17" s="688"/>
      <c r="E17" s="688"/>
      <c r="F17" s="688"/>
      <c r="G17" s="688"/>
      <c r="H17" s="688"/>
      <c r="I17" s="688"/>
      <c r="J17" s="688"/>
      <c r="K17" s="688"/>
      <c r="L17" s="688"/>
      <c r="M17" s="688"/>
      <c r="N17" s="688"/>
      <c r="O17" s="688"/>
      <c r="P17" s="689"/>
    </row>
    <row r="18" spans="2:16" s="440" customFormat="1" ht="18.95" customHeight="1" x14ac:dyDescent="0.25">
      <c r="B18" s="687" t="s">
        <v>44</v>
      </c>
      <c r="C18" s="688" t="s">
        <v>72</v>
      </c>
      <c r="D18" s="688"/>
      <c r="E18" s="688"/>
      <c r="F18" s="688"/>
      <c r="G18" s="688"/>
      <c r="H18" s="688"/>
      <c r="I18" s="688"/>
      <c r="J18" s="688"/>
      <c r="K18" s="688"/>
      <c r="L18" s="688"/>
      <c r="M18" s="688"/>
      <c r="N18" s="688"/>
      <c r="O18" s="688"/>
      <c r="P18" s="689"/>
    </row>
    <row r="19" spans="2:16" s="440" customFormat="1" ht="18.95" customHeight="1" x14ac:dyDescent="0.25">
      <c r="B19" s="687" t="s">
        <v>71</v>
      </c>
      <c r="C19" s="688" t="s">
        <v>73</v>
      </c>
      <c r="D19" s="688"/>
      <c r="E19" s="688"/>
      <c r="F19" s="688"/>
      <c r="G19" s="688"/>
      <c r="H19" s="688"/>
      <c r="I19" s="688"/>
      <c r="J19" s="688"/>
      <c r="K19" s="688"/>
      <c r="L19" s="688"/>
      <c r="M19" s="688"/>
      <c r="N19" s="688"/>
      <c r="O19" s="688"/>
      <c r="P19" s="689"/>
    </row>
    <row r="20" spans="2:16" s="440" customFormat="1" ht="18.95" customHeight="1" x14ac:dyDescent="0.25">
      <c r="B20" s="687" t="s">
        <v>74</v>
      </c>
      <c r="C20" s="688" t="s">
        <v>46</v>
      </c>
      <c r="D20" s="688"/>
      <c r="E20" s="688"/>
      <c r="F20" s="688"/>
      <c r="G20" s="688"/>
      <c r="H20" s="688"/>
      <c r="I20" s="688"/>
      <c r="J20" s="688"/>
      <c r="K20" s="688"/>
      <c r="L20" s="688"/>
      <c r="M20" s="688"/>
      <c r="N20" s="688"/>
      <c r="O20" s="688"/>
      <c r="P20" s="689"/>
    </row>
    <row r="21" spans="2:16" s="440" customFormat="1" ht="18.95" customHeight="1" x14ac:dyDescent="0.25">
      <c r="B21" s="687" t="s">
        <v>75</v>
      </c>
      <c r="C21" s="688" t="s">
        <v>43</v>
      </c>
      <c r="D21" s="688"/>
      <c r="E21" s="688"/>
      <c r="F21" s="688"/>
      <c r="G21" s="688"/>
      <c r="H21" s="688"/>
      <c r="I21" s="688"/>
      <c r="J21" s="688"/>
      <c r="K21" s="688"/>
      <c r="L21" s="688"/>
      <c r="M21" s="688"/>
      <c r="N21" s="688"/>
      <c r="O21" s="688"/>
      <c r="P21" s="689"/>
    </row>
    <row r="22" spans="2:16" s="440" customFormat="1" ht="18.95" customHeight="1" x14ac:dyDescent="0.25">
      <c r="B22" s="690" t="s">
        <v>279</v>
      </c>
      <c r="C22" s="691" t="s">
        <v>42</v>
      </c>
      <c r="D22" s="691"/>
      <c r="E22" s="691"/>
      <c r="F22" s="691"/>
      <c r="G22" s="691"/>
      <c r="H22" s="691"/>
      <c r="I22" s="691"/>
      <c r="J22" s="691"/>
      <c r="K22" s="691"/>
      <c r="L22" s="691"/>
      <c r="M22" s="691"/>
      <c r="N22" s="691"/>
      <c r="O22" s="691"/>
      <c r="P22" s="692"/>
    </row>
    <row r="25" spans="2:16" ht="15" customHeight="1" x14ac:dyDescent="0.25">
      <c r="B25" s="693"/>
      <c r="C25" s="783" t="s">
        <v>70</v>
      </c>
      <c r="D25" s="783"/>
      <c r="E25" s="783"/>
      <c r="F25" s="783"/>
      <c r="G25" s="783"/>
      <c r="H25" s="783"/>
      <c r="I25" s="783"/>
      <c r="J25" s="783"/>
      <c r="K25" s="783"/>
      <c r="L25" s="783"/>
      <c r="M25" s="783"/>
      <c r="N25" s="783"/>
      <c r="O25" s="783"/>
      <c r="P25" s="694"/>
    </row>
    <row r="26" spans="2:16" x14ac:dyDescent="0.2">
      <c r="B26" s="695"/>
      <c r="C26" s="696"/>
      <c r="D26" s="696"/>
      <c r="E26" s="696"/>
      <c r="F26" s="696"/>
      <c r="G26" s="696"/>
      <c r="H26" s="696"/>
      <c r="I26" s="696"/>
      <c r="J26" s="696"/>
      <c r="K26" s="696"/>
      <c r="L26" s="696"/>
      <c r="M26" s="696"/>
      <c r="N26" s="696"/>
      <c r="O26" s="696"/>
      <c r="P26" s="697"/>
    </row>
    <row r="27" spans="2:16" ht="58.5" customHeight="1" x14ac:dyDescent="0.2">
      <c r="B27" s="695"/>
      <c r="C27" s="784" t="s">
        <v>65</v>
      </c>
      <c r="D27" s="785"/>
      <c r="E27" s="785"/>
      <c r="F27" s="785"/>
      <c r="G27" s="785"/>
      <c r="H27" s="786"/>
      <c r="I27" s="696"/>
      <c r="J27" s="787" t="s">
        <v>64</v>
      </c>
      <c r="K27" s="788"/>
      <c r="L27" s="788"/>
      <c r="M27" s="788"/>
      <c r="N27" s="788"/>
      <c r="O27" s="789"/>
      <c r="P27" s="697"/>
    </row>
    <row r="28" spans="2:16" x14ac:dyDescent="0.2">
      <c r="B28" s="695"/>
      <c r="C28" s="696"/>
      <c r="D28" s="696"/>
      <c r="E28" s="696"/>
      <c r="F28" s="696"/>
      <c r="G28" s="696"/>
      <c r="H28" s="696"/>
      <c r="I28" s="696"/>
      <c r="J28" s="696"/>
      <c r="K28" s="696"/>
      <c r="L28" s="696"/>
      <c r="M28" s="696"/>
      <c r="N28" s="696"/>
      <c r="O28" s="696"/>
      <c r="P28" s="697"/>
    </row>
    <row r="29" spans="2:16" ht="72.75" customHeight="1" x14ac:dyDescent="0.2">
      <c r="B29" s="695"/>
      <c r="C29" s="790" t="s">
        <v>66</v>
      </c>
      <c r="D29" s="791"/>
      <c r="E29" s="791"/>
      <c r="F29" s="791"/>
      <c r="G29" s="791"/>
      <c r="H29" s="792"/>
      <c r="I29" s="696"/>
      <c r="J29" s="793" t="s">
        <v>67</v>
      </c>
      <c r="K29" s="794"/>
      <c r="L29" s="794"/>
      <c r="M29" s="794"/>
      <c r="N29" s="794"/>
      <c r="O29" s="795"/>
      <c r="P29" s="697"/>
    </row>
    <row r="30" spans="2:16" x14ac:dyDescent="0.2">
      <c r="B30" s="695"/>
      <c r="C30" s="696"/>
      <c r="D30" s="696"/>
      <c r="E30" s="696"/>
      <c r="F30" s="696"/>
      <c r="G30" s="696"/>
      <c r="H30" s="696"/>
      <c r="I30" s="696"/>
      <c r="J30" s="696"/>
      <c r="K30" s="696"/>
      <c r="L30" s="696"/>
      <c r="M30" s="696"/>
      <c r="N30" s="696"/>
      <c r="O30" s="696"/>
      <c r="P30" s="697"/>
    </row>
    <row r="31" spans="2:16" ht="71.25" customHeight="1" x14ac:dyDescent="0.2">
      <c r="B31" s="695"/>
      <c r="C31" s="777" t="s">
        <v>68</v>
      </c>
      <c r="D31" s="778"/>
      <c r="E31" s="778"/>
      <c r="F31" s="778"/>
      <c r="G31" s="778"/>
      <c r="H31" s="779"/>
      <c r="I31" s="696"/>
      <c r="J31" s="780" t="s">
        <v>69</v>
      </c>
      <c r="K31" s="781"/>
      <c r="L31" s="781"/>
      <c r="M31" s="781"/>
      <c r="N31" s="781"/>
      <c r="O31" s="782"/>
      <c r="P31" s="697"/>
    </row>
    <row r="32" spans="2:16" x14ac:dyDescent="0.2">
      <c r="B32" s="695"/>
      <c r="C32" s="696"/>
      <c r="D32" s="696"/>
      <c r="E32" s="696"/>
      <c r="F32" s="696"/>
      <c r="G32" s="696"/>
      <c r="H32" s="696"/>
      <c r="I32" s="696"/>
      <c r="J32" s="696"/>
      <c r="K32" s="696"/>
      <c r="L32" s="696"/>
      <c r="M32" s="696"/>
      <c r="N32" s="696"/>
      <c r="O32" s="696"/>
      <c r="P32" s="697"/>
    </row>
    <row r="33" spans="2:16" x14ac:dyDescent="0.2">
      <c r="B33" s="698"/>
      <c r="C33" s="699"/>
      <c r="D33" s="699"/>
      <c r="E33" s="699"/>
      <c r="F33" s="699"/>
      <c r="G33" s="699"/>
      <c r="H33" s="699"/>
      <c r="I33" s="699"/>
      <c r="J33" s="699"/>
      <c r="K33" s="699"/>
      <c r="L33" s="699"/>
      <c r="M33" s="699"/>
      <c r="N33" s="699"/>
      <c r="O33" s="699"/>
      <c r="P33" s="700"/>
    </row>
    <row r="34" spans="2:16" s="696" customFormat="1" x14ac:dyDescent="0.2">
      <c r="B34" s="701"/>
      <c r="C34" s="701"/>
      <c r="D34" s="701"/>
      <c r="E34" s="701"/>
      <c r="F34" s="701"/>
      <c r="G34" s="701"/>
      <c r="H34" s="701"/>
      <c r="I34" s="701"/>
      <c r="J34" s="701"/>
      <c r="K34" s="701"/>
      <c r="L34" s="701"/>
      <c r="M34" s="701"/>
      <c r="N34" s="701"/>
      <c r="O34" s="701"/>
      <c r="P34" s="701"/>
    </row>
    <row r="35" spans="2:16" s="696" customFormat="1" ht="111" customHeight="1" x14ac:dyDescent="0.2"/>
    <row r="39" spans="2:16" ht="14.25" customHeight="1" x14ac:dyDescent="0.2"/>
  </sheetData>
  <sheetProtection algorithmName="SHA-512" hashValue="B0taeaA8TE57zRxcSJzjya3KEltcR8DQLUZWSBt8/uCWkXuOen6tbUqa1jMRcBBf65eSbT9DvDzCvhKUA18oEg==" saltValue="qt026QrTCu+0QQF5V3HL/w==" spinCount="100000" sheet="1" objects="1" scenarios="1"/>
  <mergeCells count="13">
    <mergeCell ref="B13:P13"/>
    <mergeCell ref="C31:H31"/>
    <mergeCell ref="J31:O31"/>
    <mergeCell ref="C25:O25"/>
    <mergeCell ref="C27:H27"/>
    <mergeCell ref="J27:O27"/>
    <mergeCell ref="C29:H29"/>
    <mergeCell ref="J29:O29"/>
    <mergeCell ref="H6:L6"/>
    <mergeCell ref="B8:P8"/>
    <mergeCell ref="B10:P10"/>
    <mergeCell ref="B9:P9"/>
    <mergeCell ref="B12:P12"/>
  </mergeCells>
  <hyperlinks>
    <hyperlink ref="C27:H27" location="MŠ!A1" display="Mateřská škola"/>
    <hyperlink ref="J27:O27" location="ZŠ!A1" display="Základní škola"/>
    <hyperlink ref="C29:H29" location="ŠD!A1" display="Školní družina"/>
    <hyperlink ref="J29:O29" location="ŠK!A1" display="Školní klub"/>
    <hyperlink ref="C31:H31" location="SVČ!A1" display="Středisko volného času"/>
    <hyperlink ref="J31:O31" location="ZUŠ!A1" display="Základní umělecká škola"/>
  </hyperlinks>
  <pageMargins left="0.70866141732283472" right="0.70866141732283472" top="0.78740157480314965" bottom="0.78740157480314965" header="0.31496062992125984" footer="0.31496062992125984"/>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7"/>
  <sheetViews>
    <sheetView workbookViewId="0">
      <selection activeCell="B2" sqref="B2"/>
    </sheetView>
  </sheetViews>
  <sheetFormatPr defaultRowHeight="14.25" x14ac:dyDescent="0.25"/>
  <cols>
    <col min="1" max="1" width="2.42578125" style="439" customWidth="1"/>
    <col min="2" max="2" width="6.28515625" style="458" customWidth="1"/>
    <col min="3" max="3" width="3" style="440" customWidth="1"/>
    <col min="4" max="4" width="16.5703125" style="440" customWidth="1"/>
    <col min="5" max="5" width="9.7109375" style="440" customWidth="1"/>
    <col min="6" max="6" width="13.7109375" style="440" customWidth="1"/>
    <col min="7" max="7" width="12.85546875" style="440" customWidth="1"/>
    <col min="8" max="8" width="15.5703125" style="440" customWidth="1"/>
    <col min="9" max="9" width="10.85546875" style="440" customWidth="1"/>
    <col min="10" max="10" width="15" style="439" customWidth="1"/>
    <col min="11" max="11" width="15" style="440" customWidth="1"/>
    <col min="12" max="12" width="8.85546875" style="441" customWidth="1"/>
    <col min="13" max="13" width="11.28515625" style="442" customWidth="1"/>
    <col min="14" max="14" width="2.85546875" style="441" customWidth="1"/>
    <col min="15" max="16384" width="9.140625" style="439"/>
  </cols>
  <sheetData>
    <row r="1" spans="2:14" ht="15.75" thickBot="1" x14ac:dyDescent="0.3">
      <c r="B1" s="702"/>
      <c r="C1" s="702"/>
      <c r="D1" s="702"/>
      <c r="E1" s="439"/>
      <c r="F1" s="439"/>
    </row>
    <row r="2" spans="2:14" ht="14.25" customHeight="1" x14ac:dyDescent="0.25">
      <c r="B2" s="460"/>
      <c r="C2" s="461"/>
      <c r="D2" s="461"/>
      <c r="E2" s="461"/>
      <c r="F2" s="461"/>
      <c r="G2" s="462"/>
      <c r="H2" s="462"/>
      <c r="I2" s="462"/>
      <c r="J2" s="463"/>
      <c r="K2" s="464"/>
      <c r="L2" s="465"/>
      <c r="M2" s="466"/>
    </row>
    <row r="3" spans="2:14" ht="34.5" customHeight="1" x14ac:dyDescent="0.45">
      <c r="B3" s="736" t="s">
        <v>286</v>
      </c>
      <c r="C3" s="467"/>
      <c r="D3" s="467"/>
      <c r="E3" s="468"/>
      <c r="F3" s="476" t="s">
        <v>20</v>
      </c>
      <c r="G3" s="467"/>
      <c r="H3" s="476" t="s">
        <v>21</v>
      </c>
      <c r="I3" s="467"/>
      <c r="J3" s="476" t="s">
        <v>284</v>
      </c>
      <c r="K3" s="828" t="str">
        <f>IF(J4&lt;F4,"Celkový požadavek je nižší, než hranice minimální dotace 100 000 Kč","")</f>
        <v/>
      </c>
      <c r="L3" s="829"/>
      <c r="M3" s="830"/>
    </row>
    <row r="4" spans="2:14" s="440" customFormat="1" ht="46.5" customHeight="1" x14ac:dyDescent="0.3">
      <c r="B4" s="472"/>
      <c r="C4" s="473"/>
      <c r="D4" s="467"/>
      <c r="E4" s="467"/>
      <c r="F4" s="477">
        <f>IF(OR(MŠ!D5&lt;&gt;0,ZŠ!D5&lt;&gt;0,ŠD!D5&lt;&gt;0,ŠK!D5&lt;&gt;0,SVČ!D5&lt;&gt;0,ZUŠ!D5&lt;&gt;0),100000,0)</f>
        <v>0</v>
      </c>
      <c r="G4" s="467"/>
      <c r="H4" s="477">
        <f>MŠ!F5+ZŠ!F5+ŠD!F5+ŠK!F5+SVČ!F5+ZUŠ!F5</f>
        <v>0</v>
      </c>
      <c r="I4" s="467"/>
      <c r="J4" s="477">
        <f>MŠ!N7+ZŠ!N7+ŠD!N7+ŠK!N7+SVČ!N7+ZUŠ!N7</f>
        <v>0</v>
      </c>
      <c r="K4" s="828" t="str">
        <f>IF(J4&gt;5000000,"Celkový součet všech zvolených šablon překročil maximální možnou dotaci 5mil Kč na projekt. Snižte počet šablon.","")</f>
        <v/>
      </c>
      <c r="L4" s="829"/>
      <c r="M4" s="830"/>
      <c r="N4" s="441"/>
    </row>
    <row r="5" spans="2:14" s="443" customFormat="1" ht="34.5" customHeight="1" thickBot="1" x14ac:dyDescent="0.35">
      <c r="B5" s="472"/>
      <c r="C5" s="473"/>
      <c r="D5" s="479" t="s">
        <v>13</v>
      </c>
      <c r="E5" s="474"/>
      <c r="F5" s="474"/>
      <c r="G5" s="831" t="str">
        <f>IF(H4&gt;5000000,"Překročena maximální hranice výdajů projektu 5 mil.","")</f>
        <v/>
      </c>
      <c r="H5" s="831"/>
      <c r="I5" s="831"/>
      <c r="J5" s="480" t="str">
        <f>IF(J4&gt;H4,"Celkový požadavek překročil maximální možnou dotaci.","")</f>
        <v/>
      </c>
      <c r="K5" s="470"/>
      <c r="L5" s="475"/>
      <c r="M5" s="471"/>
      <c r="N5" s="441"/>
    </row>
    <row r="6" spans="2:14" s="438" customFormat="1" ht="18.75" customHeight="1" x14ac:dyDescent="0.25">
      <c r="B6" s="487" t="s">
        <v>33</v>
      </c>
      <c r="C6" s="832" t="s">
        <v>34</v>
      </c>
      <c r="D6" s="833"/>
      <c r="E6" s="833"/>
      <c r="F6" s="833"/>
      <c r="G6" s="488" t="s">
        <v>35</v>
      </c>
      <c r="H6" s="489" t="s">
        <v>36</v>
      </c>
      <c r="I6" s="834" t="s">
        <v>37</v>
      </c>
      <c r="J6" s="835"/>
      <c r="K6" s="835"/>
      <c r="L6" s="835"/>
      <c r="M6" s="836"/>
      <c r="N6" s="441"/>
    </row>
    <row r="7" spans="2:14" s="438" customFormat="1" ht="45.75" customHeight="1" x14ac:dyDescent="0.25">
      <c r="B7" s="821" t="s">
        <v>23</v>
      </c>
      <c r="C7" s="824" t="s">
        <v>22</v>
      </c>
      <c r="D7" s="825"/>
      <c r="E7" s="825"/>
      <c r="F7" s="825"/>
      <c r="G7" s="481">
        <v>54000</v>
      </c>
      <c r="H7" s="482">
        <f>MŠ!P40+ZŠ!P54+ŠD!R36+ŠK!R36+SVČ!P44+ZUŠ!P42</f>
        <v>0</v>
      </c>
      <c r="I7" s="837" t="s">
        <v>303</v>
      </c>
      <c r="J7" s="838"/>
      <c r="K7" s="838"/>
      <c r="L7" s="838"/>
      <c r="M7" s="839"/>
      <c r="N7" s="441"/>
    </row>
    <row r="8" spans="2:14" s="438" customFormat="1" ht="24.75" customHeight="1" x14ac:dyDescent="0.25">
      <c r="B8" s="822"/>
      <c r="C8" s="807" t="s">
        <v>0</v>
      </c>
      <c r="D8" s="808"/>
      <c r="E8" s="808"/>
      <c r="F8" s="808"/>
      <c r="G8" s="481">
        <v>50501</v>
      </c>
      <c r="H8" s="483">
        <f>MŠ!Q40+ZŠ!Q54+ŠD!S36+ŠK!S36+SVČ!Q44+ZUŠ!Q42</f>
        <v>0</v>
      </c>
      <c r="I8" s="800" t="s">
        <v>50</v>
      </c>
      <c r="J8" s="801"/>
      <c r="K8" s="801"/>
      <c r="L8" s="801"/>
      <c r="M8" s="802"/>
      <c r="N8" s="441"/>
    </row>
    <row r="9" spans="2:14" s="438" customFormat="1" ht="27" customHeight="1" x14ac:dyDescent="0.25">
      <c r="B9" s="822"/>
      <c r="C9" s="807" t="s">
        <v>1</v>
      </c>
      <c r="D9" s="808"/>
      <c r="E9" s="808"/>
      <c r="F9" s="808"/>
      <c r="G9" s="481">
        <v>52601</v>
      </c>
      <c r="H9" s="483">
        <f>MŠ!R40+ZŠ!R54+ŠD!T36+ŠK!T36+SVČ!R44+ZUŠ!R42</f>
        <v>0</v>
      </c>
      <c r="I9" s="800" t="s">
        <v>50</v>
      </c>
      <c r="J9" s="801"/>
      <c r="K9" s="801"/>
      <c r="L9" s="801"/>
      <c r="M9" s="802"/>
      <c r="N9" s="441"/>
    </row>
    <row r="10" spans="2:14" s="438" customFormat="1" ht="21.75" customHeight="1" x14ac:dyDescent="0.25">
      <c r="B10" s="822"/>
      <c r="C10" s="807" t="s">
        <v>126</v>
      </c>
      <c r="D10" s="808"/>
      <c r="E10" s="808"/>
      <c r="F10" s="808"/>
      <c r="G10" s="481">
        <v>52602</v>
      </c>
      <c r="H10" s="483">
        <f>MŠ!S40+ZŠ!S54+ŠD!U36+ŠK!U36+SVČ!S44+ZUŠ!S42</f>
        <v>0</v>
      </c>
      <c r="I10" s="800" t="s">
        <v>50</v>
      </c>
      <c r="J10" s="801"/>
      <c r="K10" s="801"/>
      <c r="L10" s="801"/>
      <c r="M10" s="802"/>
      <c r="N10" s="441"/>
    </row>
    <row r="11" spans="2:14" s="438" customFormat="1" ht="21.75" customHeight="1" x14ac:dyDescent="0.25">
      <c r="B11" s="822"/>
      <c r="C11" s="807" t="s">
        <v>127</v>
      </c>
      <c r="D11" s="808"/>
      <c r="E11" s="808"/>
      <c r="F11" s="808"/>
      <c r="G11" s="481">
        <v>52106</v>
      </c>
      <c r="H11" s="483">
        <f>MŠ!T40+ZŠ!T54+ŠD!V36+ŠK!V36+SVČ!T44+ZUŠ!T42</f>
        <v>0</v>
      </c>
      <c r="I11" s="800" t="s">
        <v>50</v>
      </c>
      <c r="J11" s="801"/>
      <c r="K11" s="801"/>
      <c r="L11" s="801"/>
      <c r="M11" s="802"/>
      <c r="N11" s="441"/>
    </row>
    <row r="12" spans="2:14" s="438" customFormat="1" ht="26.25" customHeight="1" x14ac:dyDescent="0.25">
      <c r="B12" s="822"/>
      <c r="C12" s="798" t="s">
        <v>128</v>
      </c>
      <c r="D12" s="799"/>
      <c r="E12" s="799"/>
      <c r="F12" s="799"/>
      <c r="G12" s="481">
        <v>51212</v>
      </c>
      <c r="H12" s="482">
        <f>MŠ!U40+ZŠ!U54+ŠD!W36+ŠK!W36+SVČ!U44+ZUŠ!U42</f>
        <v>0</v>
      </c>
      <c r="I12" s="800" t="s">
        <v>50</v>
      </c>
      <c r="J12" s="801"/>
      <c r="K12" s="801"/>
      <c r="L12" s="801"/>
      <c r="M12" s="802"/>
      <c r="N12" s="441"/>
    </row>
    <row r="13" spans="2:14" s="438" customFormat="1" ht="21.75" customHeight="1" x14ac:dyDescent="0.25">
      <c r="B13" s="823"/>
      <c r="C13" s="798" t="s">
        <v>129</v>
      </c>
      <c r="D13" s="799"/>
      <c r="E13" s="799"/>
      <c r="F13" s="799"/>
      <c r="G13" s="481">
        <v>51017</v>
      </c>
      <c r="H13" s="482">
        <f>MŠ!V40+ZŠ!V54+ŠD!X36+ŠK!X36+SVČ!V44+ZUŠ!V42</f>
        <v>0</v>
      </c>
      <c r="I13" s="800" t="s">
        <v>50</v>
      </c>
      <c r="J13" s="801"/>
      <c r="K13" s="801"/>
      <c r="L13" s="801"/>
      <c r="M13" s="802"/>
      <c r="N13" s="441"/>
    </row>
    <row r="14" spans="2:14" s="438" customFormat="1" ht="50.25" customHeight="1" x14ac:dyDescent="0.25">
      <c r="B14" s="821" t="s">
        <v>24</v>
      </c>
      <c r="C14" s="807" t="s">
        <v>4</v>
      </c>
      <c r="D14" s="808"/>
      <c r="E14" s="808"/>
      <c r="F14" s="808"/>
      <c r="G14" s="481">
        <v>51010</v>
      </c>
      <c r="H14" s="482">
        <f>MŠ!W40+ZŠ!W54+ŠD!Y36+ŠK!Y36+SVČ!W44+ZUŠ!W42</f>
        <v>0</v>
      </c>
      <c r="I14" s="812" t="s">
        <v>291</v>
      </c>
      <c r="J14" s="813"/>
      <c r="K14" s="813"/>
      <c r="L14" s="813"/>
      <c r="M14" s="814"/>
      <c r="N14" s="441"/>
    </row>
    <row r="15" spans="2:14" s="438" customFormat="1" ht="51" customHeight="1" x14ac:dyDescent="0.25">
      <c r="B15" s="822"/>
      <c r="C15" s="807" t="s">
        <v>26</v>
      </c>
      <c r="D15" s="808"/>
      <c r="E15" s="808"/>
      <c r="F15" s="808"/>
      <c r="G15" s="481">
        <v>51610</v>
      </c>
      <c r="H15" s="484">
        <f>IF(OR(MŠ!X40&lt;&gt;0,ZŠ!X54&lt;&gt;0,ŠD!Z36&lt;&gt;0,ŠK!Z36&lt;&gt;0,SVČ!X44&lt;&gt;0,ZUŠ!X42&lt;&gt;0),"V žádosti uveďte počet dětí a žáků",0)</f>
        <v>0</v>
      </c>
      <c r="I15" s="815"/>
      <c r="J15" s="816"/>
      <c r="K15" s="816"/>
      <c r="L15" s="816"/>
      <c r="M15" s="817"/>
      <c r="N15" s="441"/>
    </row>
    <row r="16" spans="2:14" s="438" customFormat="1" ht="53.25" customHeight="1" x14ac:dyDescent="0.25">
      <c r="B16" s="822"/>
      <c r="C16" s="807" t="s">
        <v>27</v>
      </c>
      <c r="D16" s="808"/>
      <c r="E16" s="808"/>
      <c r="F16" s="808"/>
      <c r="G16" s="481">
        <v>51710</v>
      </c>
      <c r="H16" s="484">
        <f>H15</f>
        <v>0</v>
      </c>
      <c r="I16" s="815"/>
      <c r="J16" s="816"/>
      <c r="K16" s="816"/>
      <c r="L16" s="816"/>
      <c r="M16" s="817"/>
      <c r="N16" s="441"/>
    </row>
    <row r="17" spans="2:14" s="438" customFormat="1" ht="46.5" customHeight="1" x14ac:dyDescent="0.25">
      <c r="B17" s="822"/>
      <c r="C17" s="807" t="s">
        <v>28</v>
      </c>
      <c r="D17" s="808"/>
      <c r="E17" s="808"/>
      <c r="F17" s="808"/>
      <c r="G17" s="481">
        <v>51510</v>
      </c>
      <c r="H17" s="484">
        <f>H15</f>
        <v>0</v>
      </c>
      <c r="I17" s="818"/>
      <c r="J17" s="819"/>
      <c r="K17" s="819"/>
      <c r="L17" s="819"/>
      <c r="M17" s="820"/>
      <c r="N17" s="441"/>
    </row>
    <row r="18" spans="2:14" s="438" customFormat="1" ht="47.25" customHeight="1" x14ac:dyDescent="0.25">
      <c r="B18" s="823"/>
      <c r="C18" s="807" t="s">
        <v>8</v>
      </c>
      <c r="D18" s="808"/>
      <c r="E18" s="808"/>
      <c r="F18" s="808"/>
      <c r="G18" s="481">
        <v>52510</v>
      </c>
      <c r="H18" s="482">
        <f>MŠ!AA40+ZŠ!AA54+ŠD!AC36+ŠK!AC36+SVČ!AA44+ZUŠ!AA42</f>
        <v>0</v>
      </c>
      <c r="I18" s="809" t="s">
        <v>288</v>
      </c>
      <c r="J18" s="810"/>
      <c r="K18" s="810"/>
      <c r="L18" s="810"/>
      <c r="M18" s="811"/>
      <c r="N18" s="441"/>
    </row>
    <row r="19" spans="2:14" s="438" customFormat="1" ht="47.25" customHeight="1" thickBot="1" x14ac:dyDescent="0.3">
      <c r="B19" s="490" t="s">
        <v>25</v>
      </c>
      <c r="C19" s="826" t="s">
        <v>3</v>
      </c>
      <c r="D19" s="827"/>
      <c r="E19" s="827"/>
      <c r="F19" s="827"/>
      <c r="G19" s="485">
        <v>60000</v>
      </c>
      <c r="H19" s="486">
        <f>MŠ!AB40+ZŠ!AB54+ŠD!AD36+ŠK!AD36+SVČ!AB44+ZUŠ!AB42</f>
        <v>0</v>
      </c>
      <c r="I19" s="840" t="s">
        <v>287</v>
      </c>
      <c r="J19" s="841"/>
      <c r="K19" s="841"/>
      <c r="L19" s="841"/>
      <c r="M19" s="842"/>
      <c r="N19" s="441"/>
    </row>
    <row r="20" spans="2:14" s="447" customFormat="1" ht="18.75" customHeight="1" thickBot="1" x14ac:dyDescent="0.3">
      <c r="B20" s="445"/>
      <c r="C20" s="446"/>
      <c r="F20" s="766">
        <f>G20+H20+I20+J20</f>
        <v>0</v>
      </c>
      <c r="G20" s="766">
        <f>MŠ!E40</f>
        <v>0</v>
      </c>
      <c r="H20" s="766">
        <f>ZŠ!F54+ŠD!F36+ŠK!F36+SVČ!F44+ZUŠ!F42</f>
        <v>0</v>
      </c>
      <c r="I20" s="766">
        <f>MŠ!G40+ZŠ!G54+ŠD!G36+ŠK!G36+SVČ!G44+ZUŠ!G42</f>
        <v>0</v>
      </c>
      <c r="J20" s="766">
        <f>MŠ!H40+ZŠ!H54+ŠD!H36+ŠK!H36+SVČ!H44+ZUŠ!H42</f>
        <v>0</v>
      </c>
      <c r="M20" s="448"/>
      <c r="N20" s="441"/>
    </row>
    <row r="21" spans="2:14" s="438" customFormat="1" ht="30" customHeight="1" x14ac:dyDescent="0.25">
      <c r="B21" s="803" t="s">
        <v>49</v>
      </c>
      <c r="C21" s="804"/>
      <c r="D21" s="804"/>
      <c r="E21" s="804"/>
      <c r="F21" s="804"/>
      <c r="G21" s="491" t="s">
        <v>285</v>
      </c>
      <c r="H21" s="491" t="s">
        <v>14</v>
      </c>
      <c r="I21" s="491" t="s">
        <v>53</v>
      </c>
      <c r="J21" s="492" t="s">
        <v>15</v>
      </c>
      <c r="L21" s="447"/>
      <c r="M21" s="449"/>
      <c r="N21" s="441"/>
    </row>
    <row r="22" spans="2:14" s="438" customFormat="1" ht="30" customHeight="1" thickBot="1" x14ac:dyDescent="0.3">
      <c r="B22" s="805"/>
      <c r="C22" s="806"/>
      <c r="D22" s="806"/>
      <c r="E22" s="806"/>
      <c r="F22" s="806"/>
      <c r="G22" s="444">
        <f>IF(G20=0,0,IF(H20&gt;0,ROUND(G20*100/F20,2), 100-I22-J22))</f>
        <v>0</v>
      </c>
      <c r="H22" s="444">
        <f>IF(H20&gt;0,ROUND(100-G22-I22-J22,2),0)</f>
        <v>0</v>
      </c>
      <c r="I22" s="444">
        <f>IF(I20=0,0,ROUND(I20*100/F20,2))</f>
        <v>0</v>
      </c>
      <c r="J22" s="450">
        <f>IF(J20=0,0,ROUND(J20*100/F20,2))</f>
        <v>0</v>
      </c>
      <c r="L22" s="451"/>
      <c r="M22" s="449"/>
      <c r="N22" s="441"/>
    </row>
    <row r="23" spans="2:14" s="754" customFormat="1" ht="24.75" customHeight="1" x14ac:dyDescent="0.25">
      <c r="B23" s="755" t="s">
        <v>11</v>
      </c>
      <c r="C23" s="756"/>
      <c r="D23" s="756"/>
      <c r="E23" s="756"/>
      <c r="F23" s="756"/>
      <c r="G23" s="756"/>
      <c r="H23" s="756"/>
      <c r="I23" s="756"/>
      <c r="J23" s="756"/>
      <c r="K23" s="756"/>
      <c r="L23" s="757"/>
      <c r="M23" s="758"/>
      <c r="N23" s="759"/>
    </row>
    <row r="24" spans="2:14" s="453" customFormat="1" ht="61.5" customHeight="1" x14ac:dyDescent="0.25">
      <c r="B24" s="452">
        <v>51610</v>
      </c>
      <c r="C24" s="796" t="s">
        <v>52</v>
      </c>
      <c r="D24" s="796"/>
      <c r="E24" s="796"/>
      <c r="F24" s="796"/>
      <c r="G24" s="796"/>
      <c r="H24" s="796"/>
      <c r="I24" s="796"/>
      <c r="J24" s="796"/>
      <c r="K24" s="796"/>
      <c r="L24" s="796"/>
      <c r="M24" s="797"/>
      <c r="N24" s="441"/>
    </row>
    <row r="25" spans="2:14" s="453" customFormat="1" ht="118.5" customHeight="1" x14ac:dyDescent="0.25">
      <c r="B25" s="452">
        <v>51710</v>
      </c>
      <c r="C25" s="796" t="s">
        <v>51</v>
      </c>
      <c r="D25" s="796"/>
      <c r="E25" s="796"/>
      <c r="F25" s="796"/>
      <c r="G25" s="796"/>
      <c r="H25" s="796"/>
      <c r="I25" s="796"/>
      <c r="J25" s="796"/>
      <c r="K25" s="796"/>
      <c r="L25" s="796"/>
      <c r="M25" s="797"/>
      <c r="N25" s="441"/>
    </row>
    <row r="26" spans="2:14" s="453" customFormat="1" ht="20.25" customHeight="1" x14ac:dyDescent="0.25">
      <c r="B26" s="452">
        <v>51510</v>
      </c>
      <c r="C26" s="796" t="s">
        <v>48</v>
      </c>
      <c r="D26" s="796"/>
      <c r="E26" s="796"/>
      <c r="F26" s="796"/>
      <c r="G26" s="796"/>
      <c r="H26" s="796"/>
      <c r="I26" s="796"/>
      <c r="J26" s="796"/>
      <c r="K26" s="796"/>
      <c r="L26" s="796"/>
      <c r="M26" s="797"/>
      <c r="N26" s="441"/>
    </row>
    <row r="27" spans="2:14" s="453" customFormat="1" ht="18.75" customHeight="1" thickBot="1" x14ac:dyDescent="0.3">
      <c r="B27" s="454" t="s">
        <v>29</v>
      </c>
      <c r="C27" s="455"/>
      <c r="D27" s="455"/>
      <c r="E27" s="455"/>
      <c r="F27" s="455"/>
      <c r="G27" s="455"/>
      <c r="H27" s="455"/>
      <c r="I27" s="455"/>
      <c r="J27" s="455"/>
      <c r="K27" s="455"/>
      <c r="L27" s="456"/>
      <c r="M27" s="457"/>
      <c r="N27" s="441"/>
    </row>
  </sheetData>
  <sheetProtection algorithmName="SHA-512" hashValue="4zN9yUwoZe/Rnk2urwF/T/cgWSXj1Luj79hbJE+iWd/NBPDpa95XJqFtSutQVxcL1wKRrrqKJJmqrBJ4AQTd7w==" saltValue="V6+k41xswcjKTjybWZFJhw==" spinCount="100000" sheet="1" objects="1" scenarios="1"/>
  <mergeCells count="34">
    <mergeCell ref="C8:F8"/>
    <mergeCell ref="I8:M8"/>
    <mergeCell ref="I7:M7"/>
    <mergeCell ref="B14:B18"/>
    <mergeCell ref="I19:M19"/>
    <mergeCell ref="C10:F10"/>
    <mergeCell ref="C9:F9"/>
    <mergeCell ref="I9:M9"/>
    <mergeCell ref="I10:M10"/>
    <mergeCell ref="C11:F11"/>
    <mergeCell ref="I11:M11"/>
    <mergeCell ref="C12:F12"/>
    <mergeCell ref="I12:M12"/>
    <mergeCell ref="K3:M3"/>
    <mergeCell ref="G5:I5"/>
    <mergeCell ref="K4:M4"/>
    <mergeCell ref="C6:F6"/>
    <mergeCell ref="I6:M6"/>
    <mergeCell ref="C26:M26"/>
    <mergeCell ref="C13:F13"/>
    <mergeCell ref="I13:M13"/>
    <mergeCell ref="B21:F22"/>
    <mergeCell ref="C24:M24"/>
    <mergeCell ref="C25:M25"/>
    <mergeCell ref="C18:F18"/>
    <mergeCell ref="I18:M18"/>
    <mergeCell ref="C14:F14"/>
    <mergeCell ref="I14:M17"/>
    <mergeCell ref="C15:F15"/>
    <mergeCell ref="C16:F16"/>
    <mergeCell ref="C17:F17"/>
    <mergeCell ref="B7:B13"/>
    <mergeCell ref="C7:F7"/>
    <mergeCell ref="C19:F19"/>
  </mergeCells>
  <conditionalFormatting sqref="H22:J22">
    <cfRule type="cellIs" dxfId="58" priority="9" operator="greaterThan">
      <formula>0</formula>
    </cfRule>
  </conditionalFormatting>
  <conditionalFormatting sqref="J4">
    <cfRule type="expression" dxfId="57" priority="1">
      <formula>$J$4&gt;5000000</formula>
    </cfRule>
    <cfRule type="expression" dxfId="56" priority="2">
      <formula>$J$4&gt;$H$4</formula>
    </cfRule>
    <cfRule type="expression" dxfId="55" priority="5">
      <formula>$J$4&lt;100000</formula>
    </cfRule>
    <cfRule type="expression" priority="4" stopIfTrue="1">
      <formula>$J$4=0</formula>
    </cfRule>
  </conditionalFormatting>
  <conditionalFormatting sqref="G22">
    <cfRule type="cellIs" dxfId="54" priority="3" operator="greaterThan">
      <formula>0</formula>
    </cfRule>
  </conditionalFormatting>
  <conditionalFormatting sqref="J21">
    <cfRule type="expression" dxfId="53" priority="42">
      <formula>#REF!&gt;0</formula>
    </cfRule>
  </conditionalFormatting>
  <conditionalFormatting sqref="I21">
    <cfRule type="expression" dxfId="52" priority="43">
      <formula>#REF!&gt;0</formula>
    </cfRule>
  </conditionalFormatting>
  <conditionalFormatting sqref="G21:H21">
    <cfRule type="expression" dxfId="51" priority="44">
      <formula>#REF!&gt;0</formula>
    </cfRule>
  </conditionalFormatting>
  <pageMargins left="0.31496062992125984" right="0.31496062992125984" top="0.59055118110236227"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44"/>
  <sheetViews>
    <sheetView zoomScaleNormal="100" workbookViewId="0">
      <selection activeCell="D5" sqref="D5"/>
    </sheetView>
  </sheetViews>
  <sheetFormatPr defaultRowHeight="14.25" x14ac:dyDescent="0.25"/>
  <cols>
    <col min="1" max="1" width="1.7109375" style="4" customWidth="1"/>
    <col min="2" max="2" width="7.28515625" style="8" customWidth="1"/>
    <col min="3" max="3" width="5.28515625" style="5" hidden="1" customWidth="1"/>
    <col min="4" max="4" width="12.28515625" style="5" customWidth="1"/>
    <col min="5" max="5" width="11.5703125" style="5" customWidth="1"/>
    <col min="6" max="6" width="17.140625" style="5" customWidth="1"/>
    <col min="7" max="7" width="4.7109375" style="5" customWidth="1"/>
    <col min="8" max="8" width="17.140625" style="5" customWidth="1"/>
    <col min="9" max="9" width="16.5703125" style="5" customWidth="1"/>
    <col min="10" max="10" width="23.140625" style="5" customWidth="1"/>
    <col min="11" max="11" width="12.140625" style="4" customWidth="1"/>
    <col min="12" max="12" width="15.28515625" style="5" customWidth="1"/>
    <col min="13" max="13" width="13.42578125" style="17" hidden="1" customWidth="1"/>
    <col min="14" max="14" width="14.7109375" style="6" customWidth="1"/>
    <col min="15" max="15" width="2.85546875" style="17" customWidth="1"/>
    <col min="16" max="16" width="6.5703125" style="5" hidden="1" customWidth="1"/>
    <col min="17" max="17" width="6.42578125" style="5" hidden="1" customWidth="1"/>
    <col min="18" max="19" width="6.85546875" style="5" hidden="1" customWidth="1"/>
    <col min="20" max="20" width="6.42578125" style="5" hidden="1" customWidth="1"/>
    <col min="21" max="21" width="6.85546875" style="5" hidden="1" customWidth="1"/>
    <col min="22" max="22" width="6.42578125" style="5" hidden="1" customWidth="1"/>
    <col min="23" max="23" width="7.85546875" style="5" hidden="1" customWidth="1"/>
    <col min="24" max="24" width="6.42578125" style="5" hidden="1" customWidth="1"/>
    <col min="25" max="25" width="6.7109375" style="5" hidden="1" customWidth="1"/>
    <col min="26" max="26" width="6.28515625" style="5" hidden="1" customWidth="1"/>
    <col min="27" max="27" width="6.5703125" style="5" hidden="1" customWidth="1"/>
    <col min="28" max="28" width="7.42578125" style="5" hidden="1" customWidth="1"/>
    <col min="29" max="16384" width="9.140625" style="4"/>
  </cols>
  <sheetData>
    <row r="1" spans="2:29" ht="15.75" thickBot="1" x14ac:dyDescent="0.3">
      <c r="B1" s="78" t="s">
        <v>79</v>
      </c>
      <c r="C1" s="4"/>
      <c r="D1" s="4"/>
      <c r="E1" s="4"/>
      <c r="F1" s="4"/>
      <c r="P1" s="5" t="s">
        <v>302</v>
      </c>
    </row>
    <row r="2" spans="2:29" ht="9.75" customHeight="1" x14ac:dyDescent="0.25">
      <c r="B2" s="22"/>
      <c r="C2" s="23"/>
      <c r="D2" s="23"/>
      <c r="E2" s="23"/>
      <c r="F2" s="23"/>
      <c r="G2" s="23"/>
      <c r="H2" s="875" t="s">
        <v>54</v>
      </c>
      <c r="I2" s="876"/>
      <c r="J2" s="877"/>
      <c r="K2" s="884" t="s">
        <v>30</v>
      </c>
      <c r="L2" s="887" t="s">
        <v>32</v>
      </c>
      <c r="M2" s="645">
        <v>300000</v>
      </c>
      <c r="N2" s="891" t="s">
        <v>31</v>
      </c>
      <c r="P2" s="870" t="s">
        <v>12</v>
      </c>
      <c r="Q2" s="847" t="s">
        <v>0</v>
      </c>
      <c r="R2" s="847" t="s">
        <v>1</v>
      </c>
      <c r="S2" s="847" t="s">
        <v>126</v>
      </c>
      <c r="T2" s="847" t="s">
        <v>127</v>
      </c>
      <c r="U2" s="866" t="s">
        <v>128</v>
      </c>
      <c r="V2" s="872" t="s">
        <v>129</v>
      </c>
      <c r="W2" s="868" t="s">
        <v>4</v>
      </c>
      <c r="X2" s="847" t="s">
        <v>5</v>
      </c>
      <c r="Y2" s="847" t="s">
        <v>6</v>
      </c>
      <c r="Z2" s="847" t="s">
        <v>7</v>
      </c>
      <c r="AA2" s="856" t="s">
        <v>8</v>
      </c>
      <c r="AB2" s="861" t="s">
        <v>3</v>
      </c>
    </row>
    <row r="3" spans="2:29" ht="25.5" customHeight="1" x14ac:dyDescent="0.25">
      <c r="B3" s="863" t="s">
        <v>65</v>
      </c>
      <c r="C3" s="864"/>
      <c r="D3" s="864"/>
      <c r="E3" s="864"/>
      <c r="F3" s="864"/>
      <c r="G3" s="865"/>
      <c r="H3" s="878"/>
      <c r="I3" s="879"/>
      <c r="J3" s="880"/>
      <c r="K3" s="885"/>
      <c r="L3" s="888"/>
      <c r="M3" s="645">
        <v>2500</v>
      </c>
      <c r="N3" s="892"/>
      <c r="P3" s="871"/>
      <c r="Q3" s="848"/>
      <c r="R3" s="848"/>
      <c r="S3" s="848"/>
      <c r="T3" s="848"/>
      <c r="U3" s="867"/>
      <c r="V3" s="873"/>
      <c r="W3" s="869"/>
      <c r="X3" s="848"/>
      <c r="Y3" s="848"/>
      <c r="Z3" s="848"/>
      <c r="AA3" s="857"/>
      <c r="AB3" s="862"/>
    </row>
    <row r="4" spans="2:29" s="5" customFormat="1" ht="41.25" customHeight="1" x14ac:dyDescent="0.3">
      <c r="B4" s="24"/>
      <c r="C4" s="25"/>
      <c r="D4" s="493" t="s">
        <v>63</v>
      </c>
      <c r="E4" s="494" t="s">
        <v>38</v>
      </c>
      <c r="F4" s="494" t="s">
        <v>21</v>
      </c>
      <c r="G4" s="28"/>
      <c r="H4" s="878"/>
      <c r="I4" s="879"/>
      <c r="J4" s="880"/>
      <c r="K4" s="885"/>
      <c r="L4" s="888"/>
      <c r="M4" s="646">
        <f>IF(SUM($W$8:$W$38)&lt;&gt;0,1,0)</f>
        <v>0</v>
      </c>
      <c r="N4" s="892"/>
      <c r="O4" s="17"/>
      <c r="P4" s="871"/>
      <c r="Q4" s="848"/>
      <c r="R4" s="848"/>
      <c r="S4" s="848"/>
      <c r="T4" s="848"/>
      <c r="U4" s="867"/>
      <c r="V4" s="873"/>
      <c r="W4" s="869"/>
      <c r="X4" s="848"/>
      <c r="Y4" s="848"/>
      <c r="Z4" s="848"/>
      <c r="AA4" s="857"/>
      <c r="AB4" s="862"/>
    </row>
    <row r="5" spans="2:29" s="7" customFormat="1" ht="28.5" customHeight="1" x14ac:dyDescent="0.3">
      <c r="B5" s="24"/>
      <c r="C5" s="25"/>
      <c r="D5" s="678">
        <v>0</v>
      </c>
      <c r="E5" s="679" t="s">
        <v>39</v>
      </c>
      <c r="F5" s="497">
        <f>IF(M6&gt;5000000,5000000,M6)</f>
        <v>0</v>
      </c>
      <c r="G5" s="27"/>
      <c r="H5" s="878"/>
      <c r="I5" s="879"/>
      <c r="J5" s="880"/>
      <c r="K5" s="885"/>
      <c r="L5" s="888"/>
      <c r="M5" s="647">
        <f>IF((D5=0),IF(N39&gt;0,1,0),0)</f>
        <v>0</v>
      </c>
      <c r="N5" s="892"/>
      <c r="O5" s="17"/>
      <c r="P5" s="871"/>
      <c r="Q5" s="848"/>
      <c r="R5" s="848"/>
      <c r="S5" s="848"/>
      <c r="T5" s="848"/>
      <c r="U5" s="867"/>
      <c r="V5" s="874"/>
      <c r="W5" s="869"/>
      <c r="X5" s="848"/>
      <c r="Y5" s="848"/>
      <c r="Z5" s="848"/>
      <c r="AA5" s="857"/>
      <c r="AB5" s="862"/>
      <c r="AC5" s="378"/>
    </row>
    <row r="6" spans="2:29" s="1" customFormat="1" ht="18" customHeight="1" thickBot="1" x14ac:dyDescent="0.3">
      <c r="B6" s="24"/>
      <c r="C6" s="26"/>
      <c r="D6" s="26"/>
      <c r="E6" s="26"/>
      <c r="F6" s="26"/>
      <c r="G6" s="27"/>
      <c r="H6" s="881"/>
      <c r="I6" s="882"/>
      <c r="J6" s="883"/>
      <c r="K6" s="886"/>
      <c r="L6" s="889"/>
      <c r="M6" s="635">
        <f>IF(D5&gt;0,M2+D5*M3,0)</f>
        <v>0</v>
      </c>
      <c r="N6" s="893"/>
      <c r="O6" s="18"/>
      <c r="P6" s="890" t="s">
        <v>10</v>
      </c>
      <c r="Q6" s="850"/>
      <c r="R6" s="850"/>
      <c r="S6" s="850"/>
      <c r="T6" s="850"/>
      <c r="U6" s="850"/>
      <c r="V6" s="851"/>
      <c r="W6" s="849" t="s">
        <v>9</v>
      </c>
      <c r="X6" s="850"/>
      <c r="Y6" s="850"/>
      <c r="Z6" s="850"/>
      <c r="AA6" s="851"/>
      <c r="AB6" s="29" t="s">
        <v>2</v>
      </c>
    </row>
    <row r="7" spans="2:29" s="1" customFormat="1" ht="18" thickBot="1" x14ac:dyDescent="0.3">
      <c r="B7" s="858" t="s">
        <v>80</v>
      </c>
      <c r="C7" s="859"/>
      <c r="D7" s="859"/>
      <c r="E7" s="859"/>
      <c r="F7" s="859"/>
      <c r="G7" s="859"/>
      <c r="H7" s="860" t="str">
        <f>H39</f>
        <v xml:space="preserve"> možno ještě rozdělit</v>
      </c>
      <c r="I7" s="860"/>
      <c r="J7" s="860"/>
      <c r="K7" s="430">
        <f>K39</f>
        <v>0</v>
      </c>
      <c r="L7" s="430"/>
      <c r="M7" s="62">
        <f>M39</f>
        <v>0</v>
      </c>
      <c r="N7" s="63">
        <f>N39</f>
        <v>0</v>
      </c>
      <c r="O7" s="18"/>
      <c r="P7" s="64">
        <v>54000</v>
      </c>
      <c r="Q7" s="65">
        <v>50501</v>
      </c>
      <c r="R7" s="65">
        <v>52601</v>
      </c>
      <c r="S7" s="65">
        <v>52602</v>
      </c>
      <c r="T7" s="65">
        <v>52106</v>
      </c>
      <c r="U7" s="379">
        <v>51212</v>
      </c>
      <c r="V7" s="66">
        <v>51017</v>
      </c>
      <c r="W7" s="67">
        <v>51010</v>
      </c>
      <c r="X7" s="68">
        <v>51610</v>
      </c>
      <c r="Y7" s="68">
        <v>51710</v>
      </c>
      <c r="Z7" s="68">
        <v>51510</v>
      </c>
      <c r="AA7" s="69">
        <v>52510</v>
      </c>
      <c r="AB7" s="404">
        <v>60000</v>
      </c>
    </row>
    <row r="8" spans="2:29" s="1" customFormat="1" ht="30" customHeight="1" x14ac:dyDescent="0.25">
      <c r="B8" s="30" t="s">
        <v>86</v>
      </c>
      <c r="C8" s="650" t="s">
        <v>87</v>
      </c>
      <c r="D8" s="852" t="s">
        <v>88</v>
      </c>
      <c r="E8" s="852"/>
      <c r="F8" s="852"/>
      <c r="G8" s="853"/>
      <c r="H8" s="854" t="s">
        <v>57</v>
      </c>
      <c r="I8" s="852"/>
      <c r="J8" s="855"/>
      <c r="K8" s="31">
        <v>3617</v>
      </c>
      <c r="L8" s="680">
        <v>0</v>
      </c>
      <c r="M8" s="519">
        <f>IF($E$5="Ano",0,L8)</f>
        <v>0</v>
      </c>
      <c r="N8" s="38">
        <f>K8*M8</f>
        <v>0</v>
      </c>
      <c r="O8" s="17"/>
      <c r="P8" s="41"/>
      <c r="Q8" s="42">
        <f>M8*1/120</f>
        <v>0</v>
      </c>
      <c r="R8" s="42"/>
      <c r="S8" s="42"/>
      <c r="T8" s="43"/>
      <c r="U8" s="380"/>
      <c r="V8" s="44"/>
      <c r="W8" s="45">
        <f>IF($M8&lt;&gt;0,"X",0)</f>
        <v>0</v>
      </c>
      <c r="X8" s="43">
        <f>IF($M8&lt;&gt;0,"XXX",0)</f>
        <v>0</v>
      </c>
      <c r="Y8" s="43">
        <f>IF($M8&lt;&gt;0,"XXX",0)</f>
        <v>0</v>
      </c>
      <c r="Z8" s="43">
        <f>IF($M8&lt;&gt;0,"XXX",0)</f>
        <v>0</v>
      </c>
      <c r="AA8" s="46"/>
      <c r="AB8" s="417"/>
    </row>
    <row r="9" spans="2:29" s="1" customFormat="1" ht="30" hidden="1" customHeight="1" x14ac:dyDescent="0.25">
      <c r="B9" s="32"/>
      <c r="C9" s="33"/>
      <c r="D9" s="665"/>
      <c r="E9" s="665"/>
      <c r="F9" s="665"/>
      <c r="G9" s="666"/>
      <c r="H9" s="667"/>
      <c r="I9" s="668"/>
      <c r="J9" s="669"/>
      <c r="K9" s="34"/>
      <c r="L9" s="3"/>
      <c r="M9" s="520"/>
      <c r="N9" s="39"/>
      <c r="O9" s="17"/>
      <c r="P9" s="47"/>
      <c r="Q9" s="48"/>
      <c r="R9" s="48"/>
      <c r="S9" s="48"/>
      <c r="T9" s="49"/>
      <c r="U9" s="381"/>
      <c r="V9" s="50"/>
      <c r="W9" s="51"/>
      <c r="X9" s="49"/>
      <c r="Y9" s="49"/>
      <c r="Z9" s="49"/>
      <c r="AA9" s="52"/>
      <c r="AB9" s="418"/>
    </row>
    <row r="10" spans="2:29" s="1" customFormat="1" ht="30" customHeight="1" x14ac:dyDescent="0.25">
      <c r="B10" s="35" t="s">
        <v>89</v>
      </c>
      <c r="C10" s="650" t="s">
        <v>87</v>
      </c>
      <c r="D10" s="843" t="s">
        <v>90</v>
      </c>
      <c r="E10" s="844"/>
      <c r="F10" s="844"/>
      <c r="G10" s="845"/>
      <c r="H10" s="846" t="s">
        <v>58</v>
      </c>
      <c r="I10" s="844"/>
      <c r="J10" s="844"/>
      <c r="K10" s="377">
        <v>5871</v>
      </c>
      <c r="L10" s="676">
        <v>0</v>
      </c>
      <c r="M10" s="526">
        <f>IF($E$5="Ano",0,L10)</f>
        <v>0</v>
      </c>
      <c r="N10" s="40">
        <f>K10*M10</f>
        <v>0</v>
      </c>
      <c r="O10" s="17"/>
      <c r="P10" s="53"/>
      <c r="Q10" s="54">
        <f>M10*1/120</f>
        <v>0</v>
      </c>
      <c r="R10" s="54"/>
      <c r="S10" s="54"/>
      <c r="T10" s="55"/>
      <c r="U10" s="382"/>
      <c r="V10" s="56"/>
      <c r="W10" s="57">
        <f>IF($M10&lt;&gt;0,"X",0)</f>
        <v>0</v>
      </c>
      <c r="X10" s="55">
        <f>IF($M10&lt;&gt;0,"XXX",0)</f>
        <v>0</v>
      </c>
      <c r="Y10" s="55">
        <f>IF($M10&lt;&gt;0,"XXX",0)</f>
        <v>0</v>
      </c>
      <c r="Z10" s="55">
        <f>IF($M10&lt;&gt;0,"XXX",0)</f>
        <v>0</v>
      </c>
      <c r="AA10" s="58"/>
      <c r="AB10" s="414"/>
    </row>
    <row r="11" spans="2:29" s="1" customFormat="1" ht="30" hidden="1" customHeight="1" x14ac:dyDescent="0.25">
      <c r="B11" s="35"/>
      <c r="C11" s="37"/>
      <c r="D11" s="33"/>
      <c r="E11" s="33"/>
      <c r="F11" s="33"/>
      <c r="G11" s="670"/>
      <c r="H11" s="671"/>
      <c r="I11" s="670"/>
      <c r="J11" s="672"/>
      <c r="K11" s="36"/>
      <c r="L11" s="2"/>
      <c r="M11" s="520"/>
      <c r="N11" s="40"/>
      <c r="O11" s="17"/>
      <c r="P11" s="53"/>
      <c r="Q11" s="54"/>
      <c r="R11" s="54"/>
      <c r="S11" s="54"/>
      <c r="T11" s="55"/>
      <c r="U11" s="382"/>
      <c r="V11" s="56"/>
      <c r="W11" s="57"/>
      <c r="X11" s="55"/>
      <c r="Y11" s="55"/>
      <c r="Z11" s="55"/>
      <c r="AA11" s="58"/>
      <c r="AB11" s="414"/>
    </row>
    <row r="12" spans="2:29" s="1" customFormat="1" ht="30" customHeight="1" x14ac:dyDescent="0.25">
      <c r="B12" s="35" t="s">
        <v>91</v>
      </c>
      <c r="C12" s="650" t="s">
        <v>87</v>
      </c>
      <c r="D12" s="843" t="s">
        <v>92</v>
      </c>
      <c r="E12" s="844"/>
      <c r="F12" s="844"/>
      <c r="G12" s="845"/>
      <c r="H12" s="846" t="s">
        <v>59</v>
      </c>
      <c r="I12" s="844"/>
      <c r="J12" s="844"/>
      <c r="K12" s="36">
        <v>29355</v>
      </c>
      <c r="L12" s="676">
        <v>0</v>
      </c>
      <c r="M12" s="526">
        <f>IF($E$5="Ano",0,L12)</f>
        <v>0</v>
      </c>
      <c r="N12" s="40">
        <f>K12*M12</f>
        <v>0</v>
      </c>
      <c r="O12" s="17"/>
      <c r="P12" s="53"/>
      <c r="Q12" s="54">
        <f>M12*1/24</f>
        <v>0</v>
      </c>
      <c r="R12" s="54"/>
      <c r="S12" s="54"/>
      <c r="T12" s="55"/>
      <c r="U12" s="382"/>
      <c r="V12" s="56"/>
      <c r="W12" s="57">
        <f>IF($M12&lt;&gt;0,"X",0)</f>
        <v>0</v>
      </c>
      <c r="X12" s="55">
        <f>IF($M12&lt;&gt;0,"XXX",0)</f>
        <v>0</v>
      </c>
      <c r="Y12" s="55">
        <f>IF($M12&lt;&gt;0,"XXX",0)</f>
        <v>0</v>
      </c>
      <c r="Z12" s="55">
        <f>IF($M12&lt;&gt;0,"XXX",0)</f>
        <v>0</v>
      </c>
      <c r="AA12" s="58"/>
      <c r="AB12" s="414"/>
    </row>
    <row r="13" spans="2:29" s="1" customFormat="1" ht="30" hidden="1" customHeight="1" x14ac:dyDescent="0.25">
      <c r="B13" s="35"/>
      <c r="C13" s="37"/>
      <c r="D13" s="37"/>
      <c r="E13" s="37"/>
      <c r="F13" s="37"/>
      <c r="G13" s="673"/>
      <c r="H13" s="674"/>
      <c r="I13" s="673"/>
      <c r="J13" s="675"/>
      <c r="K13" s="36"/>
      <c r="L13" s="2"/>
      <c r="M13" s="520"/>
      <c r="N13" s="40"/>
      <c r="O13" s="17"/>
      <c r="P13" s="53"/>
      <c r="Q13" s="54"/>
      <c r="R13" s="54"/>
      <c r="S13" s="54"/>
      <c r="T13" s="55"/>
      <c r="U13" s="382"/>
      <c r="V13" s="56"/>
      <c r="W13" s="57"/>
      <c r="X13" s="55"/>
      <c r="Y13" s="55"/>
      <c r="Z13" s="55"/>
      <c r="AA13" s="58"/>
      <c r="AB13" s="414"/>
    </row>
    <row r="14" spans="2:29" s="1" customFormat="1" ht="30" customHeight="1" x14ac:dyDescent="0.25">
      <c r="B14" s="35" t="s">
        <v>93</v>
      </c>
      <c r="C14" s="650" t="s">
        <v>87</v>
      </c>
      <c r="D14" s="843" t="s">
        <v>94</v>
      </c>
      <c r="E14" s="844"/>
      <c r="F14" s="844"/>
      <c r="G14" s="845"/>
      <c r="H14" s="846" t="s">
        <v>60</v>
      </c>
      <c r="I14" s="844"/>
      <c r="J14" s="844"/>
      <c r="K14" s="36">
        <v>4849</v>
      </c>
      <c r="L14" s="676">
        <v>0</v>
      </c>
      <c r="M14" s="526">
        <f>IF($E$5="Ano",0,L14)</f>
        <v>0</v>
      </c>
      <c r="N14" s="40">
        <f>K14*M14</f>
        <v>0</v>
      </c>
      <c r="O14" s="17"/>
      <c r="P14" s="53"/>
      <c r="Q14" s="54">
        <f>M14*1/24</f>
        <v>0</v>
      </c>
      <c r="R14" s="54"/>
      <c r="S14" s="54"/>
      <c r="T14" s="55"/>
      <c r="U14" s="382"/>
      <c r="V14" s="56"/>
      <c r="W14" s="57">
        <f>IF($M14&lt;&gt;0,"X",0)</f>
        <v>0</v>
      </c>
      <c r="X14" s="55">
        <f>IF($M14&lt;&gt;0,"XXX",0)</f>
        <v>0</v>
      </c>
      <c r="Y14" s="55">
        <f>IF($M14&lt;&gt;0,"XXX",0)</f>
        <v>0</v>
      </c>
      <c r="Z14" s="55">
        <f>IF($M14&lt;&gt;0,"XXX",0)</f>
        <v>0</v>
      </c>
      <c r="AA14" s="58"/>
      <c r="AB14" s="414"/>
    </row>
    <row r="15" spans="2:29" s="1" customFormat="1" ht="30" hidden="1" customHeight="1" x14ac:dyDescent="0.25">
      <c r="B15" s="35"/>
      <c r="C15" s="37"/>
      <c r="D15" s="37"/>
      <c r="E15" s="37"/>
      <c r="F15" s="37"/>
      <c r="G15" s="673"/>
      <c r="H15" s="674"/>
      <c r="I15" s="673"/>
      <c r="J15" s="675"/>
      <c r="K15" s="36"/>
      <c r="L15" s="2"/>
      <c r="M15" s="521"/>
      <c r="N15" s="40"/>
      <c r="O15" s="17"/>
      <c r="P15" s="53"/>
      <c r="Q15" s="54"/>
      <c r="R15" s="54"/>
      <c r="S15" s="54"/>
      <c r="T15" s="55"/>
      <c r="U15" s="382"/>
      <c r="V15" s="56"/>
      <c r="W15" s="57"/>
      <c r="X15" s="55"/>
      <c r="Y15" s="55"/>
      <c r="Z15" s="55"/>
      <c r="AA15" s="58"/>
      <c r="AB15" s="414"/>
    </row>
    <row r="16" spans="2:29" s="1" customFormat="1" ht="30" customHeight="1" x14ac:dyDescent="0.25">
      <c r="B16" s="35" t="s">
        <v>95</v>
      </c>
      <c r="C16" s="650" t="s">
        <v>87</v>
      </c>
      <c r="D16" s="843" t="s">
        <v>96</v>
      </c>
      <c r="E16" s="844"/>
      <c r="F16" s="844"/>
      <c r="G16" s="845"/>
      <c r="H16" s="846" t="s">
        <v>97</v>
      </c>
      <c r="I16" s="844"/>
      <c r="J16" s="844"/>
      <c r="K16" s="36">
        <v>3402</v>
      </c>
      <c r="L16" s="676">
        <v>0</v>
      </c>
      <c r="M16" s="521">
        <f>L16</f>
        <v>0</v>
      </c>
      <c r="N16" s="40">
        <f>K16*M16</f>
        <v>0</v>
      </c>
      <c r="O16" s="17"/>
      <c r="P16" s="53"/>
      <c r="Q16" s="54">
        <f>M16*1/120</f>
        <v>0</v>
      </c>
      <c r="R16" s="54"/>
      <c r="S16" s="54"/>
      <c r="T16" s="55"/>
      <c r="U16" s="382"/>
      <c r="V16" s="56"/>
      <c r="W16" s="57">
        <f>IF($M16&lt;&gt;0,"X",0)</f>
        <v>0</v>
      </c>
      <c r="X16" s="55">
        <f>IF($M16&lt;&gt;0,"XXX",0)</f>
        <v>0</v>
      </c>
      <c r="Y16" s="55">
        <f>IF($M16&lt;&gt;0,"XXX",0)</f>
        <v>0</v>
      </c>
      <c r="Z16" s="55">
        <f>IF($M16&lt;&gt;0,"XXX",0)</f>
        <v>0</v>
      </c>
      <c r="AA16" s="59"/>
      <c r="AB16" s="414"/>
    </row>
    <row r="17" spans="2:28" s="1" customFormat="1" ht="30" hidden="1" customHeight="1" x14ac:dyDescent="0.25">
      <c r="B17" s="35"/>
      <c r="C17" s="37"/>
      <c r="D17" s="37"/>
      <c r="E17" s="37"/>
      <c r="F17" s="37"/>
      <c r="G17" s="673"/>
      <c r="H17" s="674"/>
      <c r="I17" s="673"/>
      <c r="J17" s="675"/>
      <c r="K17" s="36"/>
      <c r="L17" s="2"/>
      <c r="M17" s="521"/>
      <c r="N17" s="40"/>
      <c r="O17" s="17"/>
      <c r="P17" s="53"/>
      <c r="Q17" s="54"/>
      <c r="R17" s="54"/>
      <c r="S17" s="54"/>
      <c r="T17" s="55"/>
      <c r="U17" s="382"/>
      <c r="V17" s="56"/>
      <c r="W17" s="57"/>
      <c r="X17" s="55"/>
      <c r="Y17" s="55"/>
      <c r="Z17" s="55"/>
      <c r="AA17" s="59"/>
      <c r="AB17" s="414"/>
    </row>
    <row r="18" spans="2:28" s="1" customFormat="1" ht="30" customHeight="1" x14ac:dyDescent="0.25">
      <c r="B18" s="35" t="s">
        <v>98</v>
      </c>
      <c r="C18" s="652">
        <v>43101</v>
      </c>
      <c r="D18" s="843" t="s">
        <v>296</v>
      </c>
      <c r="E18" s="844"/>
      <c r="F18" s="844"/>
      <c r="G18" s="845"/>
      <c r="H18" s="846" t="s">
        <v>56</v>
      </c>
      <c r="I18" s="844"/>
      <c r="J18" s="844"/>
      <c r="K18" s="36">
        <v>3480</v>
      </c>
      <c r="L18" s="676">
        <v>0</v>
      </c>
      <c r="M18" s="521">
        <f>L18</f>
        <v>0</v>
      </c>
      <c r="N18" s="40">
        <f>K18*M18</f>
        <v>0</v>
      </c>
      <c r="O18" s="17"/>
      <c r="P18" s="53">
        <f>IF(M18&lt;&gt;0,"*",0)</f>
        <v>0</v>
      </c>
      <c r="Q18" s="54"/>
      <c r="R18" s="54"/>
      <c r="S18" s="54"/>
      <c r="T18" s="55"/>
      <c r="U18" s="382"/>
      <c r="V18" s="56"/>
      <c r="W18" s="57"/>
      <c r="X18" s="55"/>
      <c r="Y18" s="55"/>
      <c r="Z18" s="55"/>
      <c r="AA18" s="59">
        <f>M18/2</f>
        <v>0</v>
      </c>
      <c r="AB18" s="414">
        <f>M18/3</f>
        <v>0</v>
      </c>
    </row>
    <row r="19" spans="2:28" s="1" customFormat="1" ht="30" hidden="1" customHeight="1" x14ac:dyDescent="0.25">
      <c r="B19" s="35"/>
      <c r="C19" s="37"/>
      <c r="D19" s="37"/>
      <c r="E19" s="37"/>
      <c r="F19" s="37"/>
      <c r="G19" s="673"/>
      <c r="H19" s="674"/>
      <c r="I19" s="673"/>
      <c r="J19" s="675"/>
      <c r="K19" s="36"/>
      <c r="L19" s="2"/>
      <c r="M19" s="521"/>
      <c r="N19" s="40"/>
      <c r="O19" s="17"/>
      <c r="P19" s="53"/>
      <c r="Q19" s="54"/>
      <c r="R19" s="54"/>
      <c r="S19" s="54"/>
      <c r="T19" s="55"/>
      <c r="U19" s="382"/>
      <c r="V19" s="56"/>
      <c r="W19" s="57"/>
      <c r="X19" s="55"/>
      <c r="Y19" s="55"/>
      <c r="Z19" s="55"/>
      <c r="AA19" s="59"/>
      <c r="AB19" s="414"/>
    </row>
    <row r="20" spans="2:28" s="1" customFormat="1" ht="30" customHeight="1" x14ac:dyDescent="0.25">
      <c r="B20" s="35" t="s">
        <v>99</v>
      </c>
      <c r="C20" s="426">
        <v>43103</v>
      </c>
      <c r="D20" s="843" t="s">
        <v>297</v>
      </c>
      <c r="E20" s="844"/>
      <c r="F20" s="844"/>
      <c r="G20" s="845"/>
      <c r="H20" s="846" t="s">
        <v>56</v>
      </c>
      <c r="I20" s="844"/>
      <c r="J20" s="844"/>
      <c r="K20" s="36">
        <v>3480</v>
      </c>
      <c r="L20" s="676">
        <v>0</v>
      </c>
      <c r="M20" s="521">
        <f>IF($E$5="Ano",0,L20)</f>
        <v>0</v>
      </c>
      <c r="N20" s="40">
        <f>K20*M20</f>
        <v>0</v>
      </c>
      <c r="O20" s="17"/>
      <c r="P20" s="53">
        <f>IF(M20&lt;&gt;0,"*",0)</f>
        <v>0</v>
      </c>
      <c r="Q20" s="54"/>
      <c r="R20" s="54"/>
      <c r="S20" s="54"/>
      <c r="T20" s="55"/>
      <c r="U20" s="382"/>
      <c r="V20" s="56"/>
      <c r="W20" s="57"/>
      <c r="X20" s="55"/>
      <c r="Y20" s="55"/>
      <c r="Z20" s="55"/>
      <c r="AA20" s="59">
        <f>M20/2</f>
        <v>0</v>
      </c>
      <c r="AB20" s="414">
        <f>M20/3</f>
        <v>0</v>
      </c>
    </row>
    <row r="21" spans="2:28" s="1" customFormat="1" ht="30" hidden="1" customHeight="1" x14ac:dyDescent="0.25">
      <c r="B21" s="35"/>
      <c r="C21" s="37"/>
      <c r="D21" s="37"/>
      <c r="E21" s="37"/>
      <c r="F21" s="37"/>
      <c r="G21" s="673"/>
      <c r="H21" s="674"/>
      <c r="I21" s="673"/>
      <c r="J21" s="675"/>
      <c r="K21" s="36"/>
      <c r="L21" s="2"/>
      <c r="M21" s="521"/>
      <c r="N21" s="40"/>
      <c r="O21" s="17"/>
      <c r="P21" s="53"/>
      <c r="Q21" s="54"/>
      <c r="R21" s="54"/>
      <c r="S21" s="54"/>
      <c r="T21" s="55"/>
      <c r="U21" s="382"/>
      <c r="V21" s="56"/>
      <c r="W21" s="57"/>
      <c r="X21" s="55"/>
      <c r="Y21" s="55"/>
      <c r="Z21" s="55"/>
      <c r="AA21" s="59"/>
      <c r="AB21" s="414"/>
    </row>
    <row r="22" spans="2:28" s="1" customFormat="1" ht="30" customHeight="1" x14ac:dyDescent="0.25">
      <c r="B22" s="35" t="s">
        <v>100</v>
      </c>
      <c r="C22" s="650" t="s">
        <v>87</v>
      </c>
      <c r="D22" s="843" t="s">
        <v>130</v>
      </c>
      <c r="E22" s="844"/>
      <c r="F22" s="844"/>
      <c r="G22" s="845"/>
      <c r="H22" s="846" t="s">
        <v>101</v>
      </c>
      <c r="I22" s="844"/>
      <c r="J22" s="844"/>
      <c r="K22" s="36">
        <v>31191</v>
      </c>
      <c r="L22" s="676">
        <v>0</v>
      </c>
      <c r="M22" s="521">
        <f>L22</f>
        <v>0</v>
      </c>
      <c r="N22" s="40">
        <f>K22*M22</f>
        <v>0</v>
      </c>
      <c r="O22" s="17"/>
      <c r="P22" s="53"/>
      <c r="Q22" s="54"/>
      <c r="R22" s="405">
        <f>M22</f>
        <v>0</v>
      </c>
      <c r="S22" s="54"/>
      <c r="T22" s="55"/>
      <c r="U22" s="382"/>
      <c r="V22" s="56"/>
      <c r="W22" s="57">
        <f>IF($M22&lt;&gt;0,"X",0)</f>
        <v>0</v>
      </c>
      <c r="X22" s="55">
        <f>IF($M22&lt;&gt;0,"XXX",0)</f>
        <v>0</v>
      </c>
      <c r="Y22" s="55">
        <f>IF($M22&lt;&gt;0,"XXX",0)</f>
        <v>0</v>
      </c>
      <c r="Z22" s="55">
        <f>IF($M22&lt;&gt;0,"XXX",0)</f>
        <v>0</v>
      </c>
      <c r="AA22" s="59"/>
      <c r="AB22" s="414"/>
    </row>
    <row r="23" spans="2:28" s="1" customFormat="1" ht="30" hidden="1" customHeight="1" x14ac:dyDescent="0.25">
      <c r="B23" s="35"/>
      <c r="C23" s="37"/>
      <c r="D23" s="37"/>
      <c r="E23" s="37"/>
      <c r="F23" s="37"/>
      <c r="G23" s="673"/>
      <c r="H23" s="674"/>
      <c r="I23" s="673"/>
      <c r="J23" s="675"/>
      <c r="K23" s="36"/>
      <c r="L23" s="2"/>
      <c r="M23" s="521"/>
      <c r="N23" s="40"/>
      <c r="O23" s="17"/>
      <c r="P23" s="53"/>
      <c r="Q23" s="54"/>
      <c r="R23" s="54"/>
      <c r="S23" s="54"/>
      <c r="T23" s="55"/>
      <c r="U23" s="382"/>
      <c r="V23" s="56"/>
      <c r="W23" s="57"/>
      <c r="X23" s="55"/>
      <c r="Y23" s="55"/>
      <c r="Z23" s="55"/>
      <c r="AA23" s="59"/>
      <c r="AB23" s="414"/>
    </row>
    <row r="24" spans="2:28" s="1" customFormat="1" ht="30" customHeight="1" x14ac:dyDescent="0.25">
      <c r="B24" s="35" t="s">
        <v>102</v>
      </c>
      <c r="C24" s="650" t="s">
        <v>87</v>
      </c>
      <c r="D24" s="843" t="s">
        <v>131</v>
      </c>
      <c r="E24" s="844"/>
      <c r="F24" s="844"/>
      <c r="G24" s="845"/>
      <c r="H24" s="846" t="s">
        <v>104</v>
      </c>
      <c r="I24" s="844"/>
      <c r="J24" s="844"/>
      <c r="K24" s="36">
        <v>9010</v>
      </c>
      <c r="L24" s="676">
        <v>0</v>
      </c>
      <c r="M24" s="521">
        <f>L24</f>
        <v>0</v>
      </c>
      <c r="N24" s="40">
        <f>K24*M24</f>
        <v>0</v>
      </c>
      <c r="O24" s="17"/>
      <c r="P24" s="53">
        <f>2*M24</f>
        <v>0</v>
      </c>
      <c r="Q24" s="54"/>
      <c r="R24" s="54"/>
      <c r="S24" s="54"/>
      <c r="T24" s="55"/>
      <c r="U24" s="382"/>
      <c r="V24" s="56"/>
      <c r="W24" s="57"/>
      <c r="X24" s="55"/>
      <c r="Y24" s="55"/>
      <c r="Z24" s="55"/>
      <c r="AA24" s="59">
        <f t="shared" ref="AA24:AA28" si="0">P24</f>
        <v>0</v>
      </c>
      <c r="AB24" s="414">
        <f>P24/4</f>
        <v>0</v>
      </c>
    </row>
    <row r="25" spans="2:28" s="1" customFormat="1" ht="30" hidden="1" customHeight="1" x14ac:dyDescent="0.25">
      <c r="B25" s="35"/>
      <c r="C25" s="37"/>
      <c r="D25" s="37"/>
      <c r="E25" s="37"/>
      <c r="F25" s="37"/>
      <c r="G25" s="673"/>
      <c r="H25" s="674"/>
      <c r="I25" s="673"/>
      <c r="J25" s="675"/>
      <c r="K25" s="36"/>
      <c r="L25" s="2"/>
      <c r="M25" s="521"/>
      <c r="N25" s="40"/>
      <c r="O25" s="17"/>
      <c r="P25" s="53"/>
      <c r="Q25" s="54"/>
      <c r="R25" s="54"/>
      <c r="S25" s="54"/>
      <c r="T25" s="55"/>
      <c r="U25" s="382"/>
      <c r="V25" s="56"/>
      <c r="W25" s="57"/>
      <c r="X25" s="55"/>
      <c r="Y25" s="55"/>
      <c r="Z25" s="55"/>
      <c r="AA25" s="59"/>
      <c r="AB25" s="414"/>
    </row>
    <row r="26" spans="2:28" s="1" customFormat="1" ht="41.25" customHeight="1" x14ac:dyDescent="0.25">
      <c r="B26" s="35" t="s">
        <v>105</v>
      </c>
      <c r="C26" s="650" t="s">
        <v>87</v>
      </c>
      <c r="D26" s="843" t="s">
        <v>106</v>
      </c>
      <c r="E26" s="844"/>
      <c r="F26" s="844"/>
      <c r="G26" s="845"/>
      <c r="H26" s="846" t="s">
        <v>107</v>
      </c>
      <c r="I26" s="844"/>
      <c r="J26" s="844"/>
      <c r="K26" s="36">
        <v>5637</v>
      </c>
      <c r="L26" s="676">
        <v>0</v>
      </c>
      <c r="M26" s="521">
        <f>L26</f>
        <v>0</v>
      </c>
      <c r="N26" s="40">
        <f>K26*M26</f>
        <v>0</v>
      </c>
      <c r="O26" s="17"/>
      <c r="P26" s="53">
        <f>2*M26</f>
        <v>0</v>
      </c>
      <c r="Q26" s="54"/>
      <c r="R26" s="54"/>
      <c r="S26" s="54"/>
      <c r="T26" s="55"/>
      <c r="U26" s="382"/>
      <c r="V26" s="56"/>
      <c r="W26" s="57"/>
      <c r="X26" s="55"/>
      <c r="Y26" s="55"/>
      <c r="Z26" s="55"/>
      <c r="AA26" s="59">
        <f>P26/2</f>
        <v>0</v>
      </c>
      <c r="AB26" s="414">
        <f>P26/4</f>
        <v>0</v>
      </c>
    </row>
    <row r="27" spans="2:28" s="1" customFormat="1" ht="30" hidden="1" customHeight="1" x14ac:dyDescent="0.25">
      <c r="B27" s="35"/>
      <c r="C27" s="37"/>
      <c r="D27" s="37"/>
      <c r="E27" s="37"/>
      <c r="F27" s="37"/>
      <c r="G27" s="673"/>
      <c r="H27" s="674"/>
      <c r="I27" s="673"/>
      <c r="J27" s="675"/>
      <c r="K27" s="36"/>
      <c r="L27" s="2"/>
      <c r="M27" s="521"/>
      <c r="N27" s="40"/>
      <c r="O27" s="17"/>
      <c r="P27" s="53"/>
      <c r="Q27" s="54"/>
      <c r="R27" s="54"/>
      <c r="S27" s="54"/>
      <c r="T27" s="55"/>
      <c r="U27" s="382"/>
      <c r="V27" s="56"/>
      <c r="W27" s="57"/>
      <c r="X27" s="55"/>
      <c r="Y27" s="55"/>
      <c r="Z27" s="55"/>
      <c r="AA27" s="59"/>
      <c r="AB27" s="414"/>
    </row>
    <row r="28" spans="2:28" s="1" customFormat="1" ht="30" customHeight="1" x14ac:dyDescent="0.25">
      <c r="B28" s="35" t="s">
        <v>108</v>
      </c>
      <c r="C28" s="650" t="s">
        <v>87</v>
      </c>
      <c r="D28" s="843" t="s">
        <v>109</v>
      </c>
      <c r="E28" s="844"/>
      <c r="F28" s="844"/>
      <c r="G28" s="845"/>
      <c r="H28" s="846" t="s">
        <v>110</v>
      </c>
      <c r="I28" s="844"/>
      <c r="J28" s="844"/>
      <c r="K28" s="36">
        <v>11030</v>
      </c>
      <c r="L28" s="676">
        <v>0</v>
      </c>
      <c r="M28" s="521">
        <f>L28</f>
        <v>0</v>
      </c>
      <c r="N28" s="40">
        <f>K28*M28</f>
        <v>0</v>
      </c>
      <c r="O28" s="17"/>
      <c r="P28" s="53">
        <f>M28</f>
        <v>0</v>
      </c>
      <c r="Q28" s="54"/>
      <c r="R28" s="54"/>
      <c r="S28" s="54"/>
      <c r="T28" s="55"/>
      <c r="U28" s="382"/>
      <c r="V28" s="56"/>
      <c r="W28" s="57"/>
      <c r="X28" s="55"/>
      <c r="Y28" s="55"/>
      <c r="Z28" s="55"/>
      <c r="AA28" s="59">
        <f t="shared" si="0"/>
        <v>0</v>
      </c>
      <c r="AB28" s="414">
        <f>P28</f>
        <v>0</v>
      </c>
    </row>
    <row r="29" spans="2:28" s="1" customFormat="1" ht="30" hidden="1" customHeight="1" x14ac:dyDescent="0.25">
      <c r="B29" s="35"/>
      <c r="C29" s="37"/>
      <c r="D29" s="37"/>
      <c r="E29" s="37"/>
      <c r="F29" s="37"/>
      <c r="G29" s="673"/>
      <c r="H29" s="674"/>
      <c r="I29" s="673"/>
      <c r="J29" s="675"/>
      <c r="K29" s="36"/>
      <c r="L29" s="2"/>
      <c r="M29" s="521"/>
      <c r="N29" s="40"/>
      <c r="O29" s="17"/>
      <c r="P29" s="53"/>
      <c r="Q29" s="54"/>
      <c r="R29" s="54"/>
      <c r="S29" s="54"/>
      <c r="T29" s="55"/>
      <c r="U29" s="382"/>
      <c r="V29" s="56"/>
      <c r="W29" s="57"/>
      <c r="X29" s="55"/>
      <c r="Y29" s="55"/>
      <c r="Z29" s="55"/>
      <c r="AA29" s="59"/>
      <c r="AB29" s="414"/>
    </row>
    <row r="30" spans="2:28" s="1" customFormat="1" ht="30" customHeight="1" x14ac:dyDescent="0.25">
      <c r="B30" s="35" t="s">
        <v>111</v>
      </c>
      <c r="C30" s="425" t="s">
        <v>112</v>
      </c>
      <c r="D30" s="894" t="s">
        <v>280</v>
      </c>
      <c r="E30" s="895"/>
      <c r="F30" s="895"/>
      <c r="G30" s="896"/>
      <c r="H30" s="846" t="s">
        <v>113</v>
      </c>
      <c r="I30" s="844"/>
      <c r="J30" s="844"/>
      <c r="K30" s="36">
        <f>IF(D30="",0,LEFT(RIGHT(D30,8),2)*2000)</f>
        <v>128000</v>
      </c>
      <c r="L30" s="676">
        <v>0</v>
      </c>
      <c r="M30" s="521">
        <f>K30*L30</f>
        <v>0</v>
      </c>
      <c r="N30" s="40">
        <f>K30*L30</f>
        <v>0</v>
      </c>
      <c r="O30" s="17"/>
      <c r="P30" s="53"/>
      <c r="Q30" s="54"/>
      <c r="R30" s="54"/>
      <c r="S30" s="54"/>
      <c r="T30" s="54">
        <f>M30/128000</f>
        <v>0</v>
      </c>
      <c r="U30" s="382"/>
      <c r="V30" s="56"/>
      <c r="W30" s="57">
        <f>IF($M30&lt;&gt;0,"X",0)</f>
        <v>0</v>
      </c>
      <c r="X30" s="55">
        <f>IF($M30&lt;&gt;0,"XXX",0)</f>
        <v>0</v>
      </c>
      <c r="Y30" s="55">
        <f>IF($M30&lt;&gt;0,"XXX",0)</f>
        <v>0</v>
      </c>
      <c r="Z30" s="55">
        <f>IF($M30&lt;&gt;0,"XXX",0)</f>
        <v>0</v>
      </c>
      <c r="AA30" s="59"/>
      <c r="AB30" s="414"/>
    </row>
    <row r="31" spans="2:28" s="1" customFormat="1" ht="30" hidden="1" customHeight="1" x14ac:dyDescent="0.25">
      <c r="B31" s="35"/>
      <c r="C31" s="37"/>
      <c r="D31" s="37"/>
      <c r="E31" s="37"/>
      <c r="F31" s="37"/>
      <c r="G31" s="673"/>
      <c r="H31" s="674"/>
      <c r="I31" s="673"/>
      <c r="J31" s="675"/>
      <c r="K31" s="36"/>
      <c r="L31" s="2"/>
      <c r="M31" s="521"/>
      <c r="N31" s="40"/>
      <c r="O31" s="17"/>
      <c r="P31" s="53"/>
      <c r="Q31" s="54"/>
      <c r="R31" s="54"/>
      <c r="S31" s="54"/>
      <c r="T31" s="55"/>
      <c r="U31" s="382"/>
      <c r="V31" s="56"/>
      <c r="W31" s="57"/>
      <c r="X31" s="55"/>
      <c r="Y31" s="55"/>
      <c r="Z31" s="55"/>
      <c r="AA31" s="59"/>
      <c r="AB31" s="414"/>
    </row>
    <row r="32" spans="2:28" s="1" customFormat="1" ht="30" customHeight="1" x14ac:dyDescent="0.25">
      <c r="B32" s="35" t="s">
        <v>114</v>
      </c>
      <c r="C32" s="650" t="s">
        <v>87</v>
      </c>
      <c r="D32" s="843" t="s">
        <v>115</v>
      </c>
      <c r="E32" s="844"/>
      <c r="F32" s="844"/>
      <c r="G32" s="845"/>
      <c r="H32" s="846" t="s">
        <v>116</v>
      </c>
      <c r="I32" s="844"/>
      <c r="J32" s="844"/>
      <c r="K32" s="36">
        <v>4412</v>
      </c>
      <c r="L32" s="676">
        <v>0</v>
      </c>
      <c r="M32" s="521">
        <f>L32</f>
        <v>0</v>
      </c>
      <c r="N32" s="40">
        <f>K32*M32</f>
        <v>0</v>
      </c>
      <c r="O32" s="17"/>
      <c r="P32" s="53"/>
      <c r="Q32" s="54"/>
      <c r="R32" s="54"/>
      <c r="S32" s="54"/>
      <c r="T32" s="55"/>
      <c r="U32" s="382">
        <f>M32</f>
        <v>0</v>
      </c>
      <c r="V32" s="56"/>
      <c r="W32" s="57">
        <f>IF($M32&lt;&gt;0,"X",0)</f>
        <v>0</v>
      </c>
      <c r="X32" s="55">
        <f>IF($M32&lt;&gt;0,"XXX",0)</f>
        <v>0</v>
      </c>
      <c r="Y32" s="55">
        <f>IF($M32&lt;&gt;0,"XXX",0)</f>
        <v>0</v>
      </c>
      <c r="Z32" s="55">
        <f>IF($M32&lt;&gt;0,"XXX",0)</f>
        <v>0</v>
      </c>
      <c r="AA32" s="59"/>
      <c r="AB32" s="414"/>
    </row>
    <row r="33" spans="2:28" s="1" customFormat="1" ht="30" hidden="1" customHeight="1" x14ac:dyDescent="0.25">
      <c r="B33" s="35"/>
      <c r="C33" s="37"/>
      <c r="D33" s="37"/>
      <c r="E33" s="37"/>
      <c r="F33" s="37"/>
      <c r="G33" s="673"/>
      <c r="H33" s="674"/>
      <c r="I33" s="673"/>
      <c r="J33" s="675"/>
      <c r="K33" s="36"/>
      <c r="L33" s="2"/>
      <c r="M33" s="521"/>
      <c r="N33" s="40"/>
      <c r="O33" s="17"/>
      <c r="P33" s="53"/>
      <c r="Q33" s="54"/>
      <c r="R33" s="54"/>
      <c r="S33" s="54"/>
      <c r="T33" s="55"/>
      <c r="U33" s="382"/>
      <c r="V33" s="56"/>
      <c r="W33" s="57"/>
      <c r="X33" s="55"/>
      <c r="Y33" s="55"/>
      <c r="Z33" s="55"/>
      <c r="AA33" s="59"/>
      <c r="AB33" s="414"/>
    </row>
    <row r="34" spans="2:28" s="1" customFormat="1" ht="30" customHeight="1" x14ac:dyDescent="0.25">
      <c r="B34" s="35" t="s">
        <v>117</v>
      </c>
      <c r="C34" s="650" t="s">
        <v>87</v>
      </c>
      <c r="D34" s="843" t="s">
        <v>118</v>
      </c>
      <c r="E34" s="844"/>
      <c r="F34" s="844"/>
      <c r="G34" s="845"/>
      <c r="H34" s="846" t="s">
        <v>119</v>
      </c>
      <c r="I34" s="844"/>
      <c r="J34" s="844"/>
      <c r="K34" s="36">
        <v>6477</v>
      </c>
      <c r="L34" s="676">
        <v>0</v>
      </c>
      <c r="M34" s="521">
        <f>L34</f>
        <v>0</v>
      </c>
      <c r="N34" s="40">
        <f>K34*M34</f>
        <v>0</v>
      </c>
      <c r="O34" s="17"/>
      <c r="P34" s="53"/>
      <c r="Q34" s="54"/>
      <c r="R34" s="54"/>
      <c r="S34" s="54"/>
      <c r="T34" s="55"/>
      <c r="U34" s="382">
        <f>M34</f>
        <v>0</v>
      </c>
      <c r="V34" s="56"/>
      <c r="W34" s="57">
        <f>IF($M34&lt;&gt;0,"X",0)</f>
        <v>0</v>
      </c>
      <c r="X34" s="55">
        <f>IF($M34&lt;&gt;0,"XXX",0)</f>
        <v>0</v>
      </c>
      <c r="Y34" s="55">
        <f>IF($M34&lt;&gt;0,"XXX",0)</f>
        <v>0</v>
      </c>
      <c r="Z34" s="55">
        <f>IF($M34&lt;&gt;0,"XXX",0)</f>
        <v>0</v>
      </c>
      <c r="AA34" s="59"/>
      <c r="AB34" s="414"/>
    </row>
    <row r="35" spans="2:28" s="1" customFormat="1" ht="30" hidden="1" customHeight="1" x14ac:dyDescent="0.25">
      <c r="B35" s="35"/>
      <c r="C35" s="37"/>
      <c r="D35" s="408"/>
      <c r="E35" s="408"/>
      <c r="F35" s="408"/>
      <c r="G35" s="409"/>
      <c r="H35" s="406"/>
      <c r="I35" s="407"/>
      <c r="J35" s="651"/>
      <c r="K35" s="36"/>
      <c r="L35" s="2"/>
      <c r="M35" s="521"/>
      <c r="N35" s="40"/>
      <c r="O35" s="17"/>
      <c r="P35" s="53"/>
      <c r="Q35" s="54"/>
      <c r="R35" s="54"/>
      <c r="S35" s="54"/>
      <c r="T35" s="55"/>
      <c r="U35" s="382"/>
      <c r="V35" s="56"/>
      <c r="W35" s="57"/>
      <c r="X35" s="55"/>
      <c r="Y35" s="55"/>
      <c r="Z35" s="55"/>
      <c r="AA35" s="59"/>
      <c r="AB35" s="414"/>
    </row>
    <row r="36" spans="2:28" s="1" customFormat="1" ht="30" customHeight="1" x14ac:dyDescent="0.25">
      <c r="B36" s="35" t="s">
        <v>120</v>
      </c>
      <c r="C36" s="650" t="s">
        <v>87</v>
      </c>
      <c r="D36" s="899" t="s">
        <v>121</v>
      </c>
      <c r="E36" s="900"/>
      <c r="F36" s="900"/>
      <c r="G36" s="901"/>
      <c r="H36" s="897" t="s">
        <v>122</v>
      </c>
      <c r="I36" s="898"/>
      <c r="J36" s="898"/>
      <c r="K36" s="36">
        <v>23232</v>
      </c>
      <c r="L36" s="676">
        <v>0</v>
      </c>
      <c r="M36" s="677">
        <f>L36</f>
        <v>0</v>
      </c>
      <c r="N36" s="40">
        <f>K36*M36</f>
        <v>0</v>
      </c>
      <c r="O36" s="17"/>
      <c r="P36" s="53"/>
      <c r="Q36" s="54"/>
      <c r="R36" s="54"/>
      <c r="S36" s="405">
        <f>M36</f>
        <v>0</v>
      </c>
      <c r="T36" s="55"/>
      <c r="U36" s="382"/>
      <c r="V36" s="56"/>
      <c r="W36" s="57">
        <f>IF($M36&lt;&gt;0,"X",0)</f>
        <v>0</v>
      </c>
      <c r="X36" s="55">
        <f>IF($M36&lt;&gt;0,"XXX",0)</f>
        <v>0</v>
      </c>
      <c r="Y36" s="55">
        <f>IF($M36&lt;&gt;0,"XXX",0)</f>
        <v>0</v>
      </c>
      <c r="Z36" s="55">
        <f>IF($M36&lt;&gt;0,"XXX",0)</f>
        <v>0</v>
      </c>
      <c r="AA36" s="59"/>
      <c r="AB36" s="414"/>
    </row>
    <row r="37" spans="2:28" s="1" customFormat="1" ht="30" hidden="1" customHeight="1" x14ac:dyDescent="0.25">
      <c r="B37" s="35"/>
      <c r="C37" s="37"/>
      <c r="D37" s="408"/>
      <c r="E37" s="408"/>
      <c r="F37" s="408"/>
      <c r="G37" s="409"/>
      <c r="H37" s="406"/>
      <c r="I37" s="407"/>
      <c r="J37" s="651"/>
      <c r="K37" s="36"/>
      <c r="L37" s="2"/>
      <c r="M37" s="521"/>
      <c r="N37" s="40"/>
      <c r="O37" s="17"/>
      <c r="P37" s="53"/>
      <c r="Q37" s="54"/>
      <c r="R37" s="54"/>
      <c r="S37" s="54"/>
      <c r="T37" s="55"/>
      <c r="U37" s="382"/>
      <c r="V37" s="56"/>
      <c r="W37" s="57"/>
      <c r="X37" s="55"/>
      <c r="Y37" s="55"/>
      <c r="Z37" s="55"/>
      <c r="AA37" s="59"/>
      <c r="AB37" s="414"/>
    </row>
    <row r="38" spans="2:28" s="1" customFormat="1" ht="30" customHeight="1" thickBot="1" x14ac:dyDescent="0.3">
      <c r="B38" s="35" t="s">
        <v>123</v>
      </c>
      <c r="C38" s="650" t="s">
        <v>87</v>
      </c>
      <c r="D38" s="899" t="s">
        <v>124</v>
      </c>
      <c r="E38" s="900"/>
      <c r="F38" s="900"/>
      <c r="G38" s="901"/>
      <c r="H38" s="897" t="s">
        <v>125</v>
      </c>
      <c r="I38" s="898"/>
      <c r="J38" s="898"/>
      <c r="K38" s="36">
        <v>3872</v>
      </c>
      <c r="L38" s="676">
        <v>0</v>
      </c>
      <c r="M38" s="521">
        <f>L38</f>
        <v>0</v>
      </c>
      <c r="N38" s="40">
        <f>K38*M38</f>
        <v>0</v>
      </c>
      <c r="O38" s="17"/>
      <c r="P38" s="53"/>
      <c r="Q38" s="59"/>
      <c r="R38" s="59"/>
      <c r="S38" s="59"/>
      <c r="T38" s="55"/>
      <c r="U38" s="382"/>
      <c r="V38" s="56">
        <f>M38</f>
        <v>0</v>
      </c>
      <c r="W38" s="57"/>
      <c r="X38" s="55"/>
      <c r="Y38" s="55"/>
      <c r="Z38" s="55"/>
      <c r="AA38" s="59"/>
      <c r="AB38" s="415"/>
    </row>
    <row r="39" spans="2:28" s="1" customFormat="1" ht="18" thickBot="1" x14ac:dyDescent="0.3">
      <c r="B39" s="75" t="s">
        <v>80</v>
      </c>
      <c r="C39" s="76"/>
      <c r="D39" s="76"/>
      <c r="E39" s="76"/>
      <c r="F39" s="76"/>
      <c r="G39" s="76"/>
      <c r="H39" s="860" t="str">
        <f>IF($N$7&gt;$F$5,"hodnota není v limitu"," možno ještě rozdělit")</f>
        <v xml:space="preserve"> možno ještě rozdělit</v>
      </c>
      <c r="I39" s="860"/>
      <c r="J39" s="860"/>
      <c r="K39" s="430">
        <f>IF($N$7&gt;$F$5," ",M39 )</f>
        <v>0</v>
      </c>
      <c r="L39" s="430"/>
      <c r="M39" s="77">
        <f>F5-N39</f>
        <v>0</v>
      </c>
      <c r="N39" s="63">
        <f>SUM(N8:N38)</f>
        <v>0</v>
      </c>
      <c r="O39" s="735">
        <f>IF(OR(W8&lt;&gt;0,W10&lt;&gt;0,W12&lt;&gt;0,W14&lt;&gt;0,W16&lt;&gt;0,W22&lt;&gt;0,W30&lt;&gt;0,W32&lt;&gt;0,W34&lt;&gt;0,W36&lt;&gt;0),"1",0)</f>
        <v>0</v>
      </c>
      <c r="P39" s="70">
        <v>54000</v>
      </c>
      <c r="Q39" s="71">
        <v>50501</v>
      </c>
      <c r="R39" s="71">
        <v>52601</v>
      </c>
      <c r="S39" s="71">
        <v>52602</v>
      </c>
      <c r="T39" s="71">
        <v>52106</v>
      </c>
      <c r="U39" s="74">
        <v>51212</v>
      </c>
      <c r="V39" s="72">
        <v>51017</v>
      </c>
      <c r="W39" s="73">
        <v>51010</v>
      </c>
      <c r="X39" s="71">
        <v>51610</v>
      </c>
      <c r="Y39" s="71">
        <v>51710</v>
      </c>
      <c r="Z39" s="71">
        <v>51510</v>
      </c>
      <c r="AA39" s="74">
        <v>52510</v>
      </c>
      <c r="AB39" s="429">
        <v>60000</v>
      </c>
    </row>
    <row r="40" spans="2:28" s="1" customFormat="1" ht="21" customHeight="1" thickBot="1" x14ac:dyDescent="0.3">
      <c r="B40" s="709"/>
      <c r="C40" s="710"/>
      <c r="D40" s="711">
        <f>E40+G40+H40</f>
        <v>0</v>
      </c>
      <c r="E40" s="711">
        <f>N8+N10+N12+N14+N16+N18+N22+N24+N26+N28+N32+N34+N36+N38</f>
        <v>0</v>
      </c>
      <c r="F40" s="710"/>
      <c r="G40" s="711">
        <f>N30</f>
        <v>0</v>
      </c>
      <c r="H40" s="711">
        <f>N20</f>
        <v>0</v>
      </c>
      <c r="I40" s="654"/>
      <c r="J40" s="654"/>
      <c r="K40" s="654"/>
      <c r="L40" s="551"/>
      <c r="M40" s="552"/>
      <c r="N40" s="703" t="str">
        <f>IF(N30&gt;F5/2,"šablona na využití ICT překračuje polovinu maximální dotace","")</f>
        <v/>
      </c>
      <c r="O40" s="17"/>
      <c r="P40" s="617">
        <f>SUM(P8:P38)</f>
        <v>0</v>
      </c>
      <c r="Q40" s="618">
        <f>ROUND(SUM(Q8:Q38),2)</f>
        <v>0</v>
      </c>
      <c r="R40" s="618">
        <f>ROUND(SUM(R8:R38),2)</f>
        <v>0</v>
      </c>
      <c r="S40" s="617">
        <f>SUM(S8:S38)</f>
        <v>0</v>
      </c>
      <c r="T40" s="617">
        <f>SUM(T8:T38)</f>
        <v>0</v>
      </c>
      <c r="U40" s="617">
        <f>SUM(U8:U38)</f>
        <v>0</v>
      </c>
      <c r="V40" s="619">
        <f>SUM(V8:V38)</f>
        <v>0</v>
      </c>
      <c r="W40" s="620">
        <f>O39</f>
        <v>0</v>
      </c>
      <c r="X40" s="621">
        <f>IF(W40&gt;0,"XXX",0)</f>
        <v>0</v>
      </c>
      <c r="Y40" s="621">
        <f>X40</f>
        <v>0</v>
      </c>
      <c r="Z40" s="622">
        <f>X40</f>
        <v>0</v>
      </c>
      <c r="AA40" s="623">
        <f>ROUND(SUM(AA8:AA38),0)</f>
        <v>0</v>
      </c>
      <c r="AB40" s="624">
        <f>FLOOR(SUM(AB8:AB38),1)</f>
        <v>0</v>
      </c>
    </row>
    <row r="41" spans="2:28" s="1" customFormat="1" ht="18.75" customHeight="1" thickBot="1" x14ac:dyDescent="0.3">
      <c r="B41" s="712"/>
      <c r="C41" s="713"/>
      <c r="D41" s="713"/>
      <c r="E41" s="714"/>
      <c r="F41" s="713"/>
      <c r="G41" s="715"/>
      <c r="H41" s="713"/>
      <c r="I41" s="553"/>
      <c r="J41" s="553"/>
      <c r="K41" s="553"/>
      <c r="L41" s="553"/>
      <c r="M41" s="554"/>
      <c r="N41" s="555"/>
      <c r="O41" s="17"/>
      <c r="P41" s="625" t="str">
        <f>IF(OR(P18&lt;&gt;0,P20&lt;&gt;0),"* Hodnotu součtu za celý projekt navyšte o plánovaný počet DVPP","")</f>
        <v/>
      </c>
      <c r="Q41" s="553"/>
      <c r="R41" s="553"/>
      <c r="S41" s="553"/>
      <c r="T41" s="553"/>
      <c r="U41" s="553"/>
      <c r="V41" s="553"/>
      <c r="W41" s="553"/>
      <c r="X41" s="553"/>
      <c r="Y41" s="553"/>
      <c r="Z41" s="553"/>
      <c r="AA41" s="553"/>
      <c r="AB41" s="626"/>
    </row>
    <row r="44" spans="2:28" x14ac:dyDescent="0.25">
      <c r="N44" s="648"/>
    </row>
  </sheetData>
  <sheetProtection algorithmName="SHA-512" hashValue="cvIOn6N51FnZd0ScXF9ahvxcjsKjB7earVYJBVMFzYotT6tjpo38hjXMgUkCz3c7ItBPO52Enh/ifZIslvnCLA==" saltValue="ekhfmcjhVDxyo59wzkGkhg==" spinCount="100000" sheet="1" objects="1" scenarios="1"/>
  <mergeCells count="55">
    <mergeCell ref="H39:J39"/>
    <mergeCell ref="H34:J34"/>
    <mergeCell ref="H36:J36"/>
    <mergeCell ref="H38:J38"/>
    <mergeCell ref="D34:G34"/>
    <mergeCell ref="D36:G36"/>
    <mergeCell ref="D38:G38"/>
    <mergeCell ref="H28:J28"/>
    <mergeCell ref="H30:J30"/>
    <mergeCell ref="H32:J32"/>
    <mergeCell ref="D28:G28"/>
    <mergeCell ref="D30:G30"/>
    <mergeCell ref="D32:G32"/>
    <mergeCell ref="H22:J22"/>
    <mergeCell ref="H24:J24"/>
    <mergeCell ref="H26:J26"/>
    <mergeCell ref="D22:G22"/>
    <mergeCell ref="D24:G24"/>
    <mergeCell ref="D26:G26"/>
    <mergeCell ref="H16:J16"/>
    <mergeCell ref="H18:J18"/>
    <mergeCell ref="H20:J20"/>
    <mergeCell ref="D16:G16"/>
    <mergeCell ref="D18:G18"/>
    <mergeCell ref="D20:G20"/>
    <mergeCell ref="AB2:AB5"/>
    <mergeCell ref="B3:G3"/>
    <mergeCell ref="Q2:Q5"/>
    <mergeCell ref="R2:R5"/>
    <mergeCell ref="T2:T5"/>
    <mergeCell ref="U2:U5"/>
    <mergeCell ref="W2:W5"/>
    <mergeCell ref="X2:X5"/>
    <mergeCell ref="P2:P5"/>
    <mergeCell ref="V2:V5"/>
    <mergeCell ref="S2:S5"/>
    <mergeCell ref="H2:J6"/>
    <mergeCell ref="K2:K6"/>
    <mergeCell ref="L2:L6"/>
    <mergeCell ref="P6:V6"/>
    <mergeCell ref="N2:N6"/>
    <mergeCell ref="D14:G14"/>
    <mergeCell ref="H14:J14"/>
    <mergeCell ref="Y2:Y5"/>
    <mergeCell ref="W6:AA6"/>
    <mergeCell ref="D8:G8"/>
    <mergeCell ref="H8:J8"/>
    <mergeCell ref="D10:G10"/>
    <mergeCell ref="Z2:Z5"/>
    <mergeCell ref="AA2:AA5"/>
    <mergeCell ref="B7:G7"/>
    <mergeCell ref="H7:J7"/>
    <mergeCell ref="H10:J10"/>
    <mergeCell ref="H12:J12"/>
    <mergeCell ref="D12:G12"/>
  </mergeCells>
  <conditionalFormatting sqref="L14 L12 L8 L10 L20">
    <cfRule type="expression" dxfId="50" priority="20">
      <formula>$E$5="Ano"</formula>
    </cfRule>
  </conditionalFormatting>
  <conditionalFormatting sqref="H39:N39 H7:N7">
    <cfRule type="expression" dxfId="49" priority="21" stopIfTrue="1">
      <formula>$N$39&gt;$F$5</formula>
    </cfRule>
    <cfRule type="expression" dxfId="48" priority="22" stopIfTrue="1">
      <formula>$N$39&lt;#REF!</formula>
    </cfRule>
    <cfRule type="expression" dxfId="47" priority="23">
      <formula>$N$39&gt;#REF!</formula>
    </cfRule>
  </conditionalFormatting>
  <conditionalFormatting sqref="D5">
    <cfRule type="cellIs" dxfId="46" priority="4" stopIfTrue="1" operator="lessThan">
      <formula>0</formula>
    </cfRule>
    <cfRule type="cellIs" dxfId="45" priority="5" operator="greaterThan">
      <formula>2000</formula>
    </cfRule>
  </conditionalFormatting>
  <conditionalFormatting sqref="D5">
    <cfRule type="expression" dxfId="44" priority="2">
      <formula>$M$6=1</formula>
    </cfRule>
  </conditionalFormatting>
  <conditionalFormatting sqref="L30 N30">
    <cfRule type="expression" dxfId="43" priority="1">
      <formula>$N30&gt;$F$5/2</formula>
    </cfRule>
  </conditionalFormatting>
  <dataValidations xWindow="278" yWindow="596" count="6">
    <dataValidation type="whole" allowBlank="1" showErrorMessage="1" sqref="L18">
      <formula1>0</formula1>
      <formula2>999999</formula2>
    </dataValidation>
    <dataValidation type="whole" allowBlank="1" showInputMessage="1" showErrorMessage="1" sqref="L14 L8 L10 L12">
      <formula1>0</formula1>
      <formula2>1000</formula2>
    </dataValidation>
    <dataValidation type="whole" allowBlank="1" showInputMessage="1" showErrorMessage="1" sqref="L9 L11 L13 L15:L17 L19:L29 L31:L38">
      <formula1>0</formula1>
      <formula2>999999</formula2>
    </dataValidation>
    <dataValidation type="list" allowBlank="1" showInputMessage="1" showErrorMessage="1" sqref="E5">
      <formula1>"Ano,Ne"</formula1>
    </dataValidation>
    <dataValidation type="list" allowBlank="1" showInputMessage="1" showErrorMessage="1" error="vyberte možnost z nabídky" prompt="vyberte z nabídky jednu možnost" sqref="D30:G30">
      <formula1>ICT</formula1>
    </dataValidation>
    <dataValidation type="whole" allowBlank="1" showInputMessage="1" showErrorMessage="1" prompt="V názvu aktivity vyberte z nabídky jednu z variant aktivity. _x000a_Aktivitu je možné zvolit nejvýš v hodnotě dosahující poloviny maximální výše dotace pro daný subjekt." sqref="L30">
      <formula1>0</formula1>
      <formula2>999999</formula2>
    </dataValidation>
  </dataValidations>
  <hyperlinks>
    <hyperlink ref="B1" location="'Úvodní strana'!A1" display="zpět na úvodní stranu"/>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55"/>
  <sheetViews>
    <sheetView zoomScaleNormal="100" workbookViewId="0">
      <selection activeCell="D5" sqref="D5"/>
    </sheetView>
  </sheetViews>
  <sheetFormatPr defaultRowHeight="14.25" x14ac:dyDescent="0.25"/>
  <cols>
    <col min="1" max="1" width="1.7109375" style="4" customWidth="1"/>
    <col min="2" max="2" width="7.28515625" style="8" customWidth="1"/>
    <col min="3" max="3" width="5.5703125" style="5" hidden="1" customWidth="1"/>
    <col min="4" max="4" width="12.28515625" style="5" customWidth="1"/>
    <col min="5" max="5" width="11.5703125" style="5" customWidth="1"/>
    <col min="6" max="6" width="17.140625" style="5" customWidth="1"/>
    <col min="7" max="7" width="4.7109375" style="5" customWidth="1"/>
    <col min="8" max="8" width="17.140625" style="5" customWidth="1"/>
    <col min="9" max="9" width="16.5703125" style="5" customWidth="1"/>
    <col min="10" max="10" width="23.140625" style="5" customWidth="1"/>
    <col min="11" max="11" width="12.140625" style="4" customWidth="1"/>
    <col min="12" max="12" width="15.28515625" style="5" customWidth="1"/>
    <col min="13" max="13" width="11.7109375" style="17" hidden="1" customWidth="1"/>
    <col min="14" max="14" width="14.7109375" style="6" customWidth="1"/>
    <col min="15" max="15" width="2.85546875" style="17" customWidth="1"/>
    <col min="16" max="16" width="6.5703125" style="5" hidden="1" customWidth="1"/>
    <col min="17" max="17" width="6.42578125" style="5" hidden="1" customWidth="1"/>
    <col min="18" max="19" width="6.85546875" style="5" hidden="1" customWidth="1"/>
    <col min="20" max="20" width="6.42578125" style="5" hidden="1" customWidth="1"/>
    <col min="21" max="22" width="6.85546875" style="5" hidden="1" customWidth="1"/>
    <col min="23" max="23" width="7.85546875" style="5" hidden="1" customWidth="1"/>
    <col min="24" max="24" width="6.42578125" style="5" hidden="1" customWidth="1"/>
    <col min="25" max="25" width="6.7109375" style="5" hidden="1" customWidth="1"/>
    <col min="26" max="26" width="6.28515625" style="5" hidden="1" customWidth="1"/>
    <col min="27" max="27" width="6.5703125" style="5" hidden="1" customWidth="1"/>
    <col min="28" max="28" width="7.42578125" style="5" hidden="1" customWidth="1"/>
    <col min="29" max="16384" width="9.140625" style="4"/>
  </cols>
  <sheetData>
    <row r="1" spans="2:28" ht="15.75" thickBot="1" x14ac:dyDescent="0.3">
      <c r="B1" s="78" t="s">
        <v>79</v>
      </c>
      <c r="C1" s="4"/>
      <c r="D1" s="4"/>
      <c r="E1" s="4"/>
      <c r="F1" s="4"/>
      <c r="P1" s="5" t="s">
        <v>302</v>
      </c>
    </row>
    <row r="2" spans="2:28" ht="9.75" customHeight="1" x14ac:dyDescent="0.25">
      <c r="B2" s="21"/>
      <c r="C2" s="79"/>
      <c r="D2" s="79"/>
      <c r="E2" s="79"/>
      <c r="F2" s="79"/>
      <c r="G2" s="79"/>
      <c r="H2" s="924" t="s">
        <v>54</v>
      </c>
      <c r="I2" s="925"/>
      <c r="J2" s="926"/>
      <c r="K2" s="945" t="s">
        <v>30</v>
      </c>
      <c r="L2" s="948" t="s">
        <v>32</v>
      </c>
      <c r="M2" s="642">
        <v>300000</v>
      </c>
      <c r="N2" s="921" t="s">
        <v>31</v>
      </c>
      <c r="P2" s="951" t="s">
        <v>12</v>
      </c>
      <c r="Q2" s="935" t="s">
        <v>0</v>
      </c>
      <c r="R2" s="935" t="s">
        <v>1</v>
      </c>
      <c r="S2" s="935" t="s">
        <v>126</v>
      </c>
      <c r="T2" s="935" t="s">
        <v>127</v>
      </c>
      <c r="U2" s="935" t="s">
        <v>128</v>
      </c>
      <c r="V2" s="935" t="s">
        <v>129</v>
      </c>
      <c r="W2" s="940" t="s">
        <v>4</v>
      </c>
      <c r="X2" s="935" t="s">
        <v>5</v>
      </c>
      <c r="Y2" s="935" t="s">
        <v>6</v>
      </c>
      <c r="Z2" s="935" t="s">
        <v>7</v>
      </c>
      <c r="AA2" s="943" t="s">
        <v>8</v>
      </c>
      <c r="AB2" s="933" t="s">
        <v>3</v>
      </c>
    </row>
    <row r="3" spans="2:28" ht="25.5" customHeight="1" x14ac:dyDescent="0.25">
      <c r="B3" s="916" t="s">
        <v>64</v>
      </c>
      <c r="C3" s="917"/>
      <c r="D3" s="917"/>
      <c r="E3" s="917"/>
      <c r="F3" s="917"/>
      <c r="G3" s="918"/>
      <c r="H3" s="927"/>
      <c r="I3" s="928"/>
      <c r="J3" s="929"/>
      <c r="K3" s="946"/>
      <c r="L3" s="949"/>
      <c r="M3" s="642">
        <v>2500</v>
      </c>
      <c r="N3" s="922"/>
      <c r="P3" s="952"/>
      <c r="Q3" s="936"/>
      <c r="R3" s="936"/>
      <c r="S3" s="936"/>
      <c r="T3" s="936"/>
      <c r="U3" s="936"/>
      <c r="V3" s="936"/>
      <c r="W3" s="941"/>
      <c r="X3" s="936"/>
      <c r="Y3" s="936"/>
      <c r="Z3" s="936"/>
      <c r="AA3" s="944"/>
      <c r="AB3" s="934"/>
    </row>
    <row r="4" spans="2:28" s="5" customFormat="1" ht="41.25" customHeight="1" x14ac:dyDescent="0.3">
      <c r="B4" s="80"/>
      <c r="C4" s="81"/>
      <c r="D4" s="498" t="s">
        <v>63</v>
      </c>
      <c r="E4" s="469" t="s">
        <v>38</v>
      </c>
      <c r="F4" s="469" t="s">
        <v>21</v>
      </c>
      <c r="G4" s="83"/>
      <c r="H4" s="927"/>
      <c r="I4" s="928"/>
      <c r="J4" s="929"/>
      <c r="K4" s="946"/>
      <c r="L4" s="949"/>
      <c r="M4" s="643">
        <f>IF(SUM($W$8:$W$52)&lt;&gt;0,1,0)</f>
        <v>0</v>
      </c>
      <c r="N4" s="922"/>
      <c r="O4" s="17"/>
      <c r="P4" s="952"/>
      <c r="Q4" s="936"/>
      <c r="R4" s="936"/>
      <c r="S4" s="936"/>
      <c r="T4" s="936"/>
      <c r="U4" s="936"/>
      <c r="V4" s="936"/>
      <c r="W4" s="941"/>
      <c r="X4" s="936"/>
      <c r="Y4" s="936"/>
      <c r="Z4" s="936"/>
      <c r="AA4" s="944"/>
      <c r="AB4" s="934"/>
    </row>
    <row r="5" spans="2:28" s="7" customFormat="1" ht="28.5" customHeight="1" x14ac:dyDescent="0.3">
      <c r="B5" s="80"/>
      <c r="C5" s="81"/>
      <c r="D5" s="678">
        <v>0</v>
      </c>
      <c r="E5" s="679" t="s">
        <v>39</v>
      </c>
      <c r="F5" s="477">
        <f>IF(M6&gt;5000000,5000000,M6)</f>
        <v>0</v>
      </c>
      <c r="G5" s="82"/>
      <c r="H5" s="927"/>
      <c r="I5" s="928"/>
      <c r="J5" s="929"/>
      <c r="K5" s="946"/>
      <c r="L5" s="949"/>
      <c r="M5" s="644">
        <f>IF((D5=0),IF(N53&gt;0,1,0),0)</f>
        <v>0</v>
      </c>
      <c r="N5" s="922"/>
      <c r="O5" s="17"/>
      <c r="P5" s="952"/>
      <c r="Q5" s="936"/>
      <c r="R5" s="936"/>
      <c r="S5" s="936"/>
      <c r="T5" s="936"/>
      <c r="U5" s="936"/>
      <c r="V5" s="936"/>
      <c r="W5" s="941"/>
      <c r="X5" s="936"/>
      <c r="Y5" s="936"/>
      <c r="Z5" s="936"/>
      <c r="AA5" s="944"/>
      <c r="AB5" s="934"/>
    </row>
    <row r="6" spans="2:28" s="1" customFormat="1" ht="18" customHeight="1" thickBot="1" x14ac:dyDescent="0.3">
      <c r="B6" s="80"/>
      <c r="C6" s="19"/>
      <c r="D6" s="19"/>
      <c r="E6" s="82"/>
      <c r="F6" s="82"/>
      <c r="G6" s="82"/>
      <c r="H6" s="930"/>
      <c r="I6" s="931"/>
      <c r="J6" s="932"/>
      <c r="K6" s="947"/>
      <c r="L6" s="950"/>
      <c r="M6" s="635">
        <f>IF(D5&gt;0,M2+D5*M3,0)</f>
        <v>0</v>
      </c>
      <c r="N6" s="923"/>
      <c r="O6" s="18"/>
      <c r="P6" s="942" t="s">
        <v>10</v>
      </c>
      <c r="Q6" s="938"/>
      <c r="R6" s="938"/>
      <c r="S6" s="938"/>
      <c r="T6" s="938"/>
      <c r="U6" s="938"/>
      <c r="V6" s="939"/>
      <c r="W6" s="937" t="s">
        <v>9</v>
      </c>
      <c r="X6" s="938"/>
      <c r="Y6" s="938"/>
      <c r="Z6" s="938"/>
      <c r="AA6" s="939"/>
      <c r="AB6" s="84" t="s">
        <v>2</v>
      </c>
    </row>
    <row r="7" spans="2:28" s="1" customFormat="1" ht="18" thickBot="1" x14ac:dyDescent="0.3">
      <c r="B7" s="919" t="s">
        <v>81</v>
      </c>
      <c r="C7" s="920"/>
      <c r="D7" s="920"/>
      <c r="E7" s="920"/>
      <c r="F7" s="920"/>
      <c r="G7" s="920"/>
      <c r="H7" s="910" t="str">
        <f>H53</f>
        <v xml:space="preserve"> možno ještě rozdělit</v>
      </c>
      <c r="I7" s="910"/>
      <c r="J7" s="910"/>
      <c r="K7" s="432">
        <f>K53</f>
        <v>0</v>
      </c>
      <c r="L7" s="432"/>
      <c r="M7" s="60">
        <f>M53</f>
        <v>0</v>
      </c>
      <c r="N7" s="61">
        <f>N53</f>
        <v>0</v>
      </c>
      <c r="O7" s="18"/>
      <c r="P7" s="123">
        <v>54000</v>
      </c>
      <c r="Q7" s="124">
        <v>50501</v>
      </c>
      <c r="R7" s="124">
        <v>52601</v>
      </c>
      <c r="S7" s="124">
        <v>52602</v>
      </c>
      <c r="T7" s="124">
        <v>52106</v>
      </c>
      <c r="U7" s="383">
        <v>51212</v>
      </c>
      <c r="V7" s="125">
        <v>51017</v>
      </c>
      <c r="W7" s="126">
        <v>51010</v>
      </c>
      <c r="X7" s="127">
        <v>51610</v>
      </c>
      <c r="Y7" s="127">
        <v>51710</v>
      </c>
      <c r="Z7" s="127">
        <v>51510</v>
      </c>
      <c r="AA7" s="128">
        <v>52510</v>
      </c>
      <c r="AB7" s="129">
        <v>60000</v>
      </c>
    </row>
    <row r="8" spans="2:28" s="1" customFormat="1" ht="30" customHeight="1" x14ac:dyDescent="0.25">
      <c r="B8" s="112" t="s">
        <v>132</v>
      </c>
      <c r="C8" s="427" t="s">
        <v>133</v>
      </c>
      <c r="D8" s="911" t="s">
        <v>134</v>
      </c>
      <c r="E8" s="911"/>
      <c r="F8" s="911"/>
      <c r="G8" s="912"/>
      <c r="H8" s="914" t="s">
        <v>135</v>
      </c>
      <c r="I8" s="911"/>
      <c r="J8" s="915"/>
      <c r="K8" s="113">
        <v>3617</v>
      </c>
      <c r="L8" s="680">
        <v>0</v>
      </c>
      <c r="M8" s="515">
        <f>IF($E$5="Ano",0,L8)</f>
        <v>0</v>
      </c>
      <c r="N8" s="109">
        <f>K8*M8</f>
        <v>0</v>
      </c>
      <c r="O8" s="17"/>
      <c r="P8" s="85"/>
      <c r="Q8" s="86">
        <f>M8*1/120</f>
        <v>0</v>
      </c>
      <c r="R8" s="86"/>
      <c r="S8" s="86"/>
      <c r="T8" s="87"/>
      <c r="U8" s="384"/>
      <c r="V8" s="88"/>
      <c r="W8" s="89">
        <f>IF($M8&lt;&gt;0,"X",0)</f>
        <v>0</v>
      </c>
      <c r="X8" s="87">
        <f>IF($M8&lt;&gt;0,"XXX",0)</f>
        <v>0</v>
      </c>
      <c r="Y8" s="87">
        <f>IF($M8&lt;&gt;0,"XXX",0)</f>
        <v>0</v>
      </c>
      <c r="Z8" s="87">
        <f>IF($M8&lt;&gt;0,"XXX",0)</f>
        <v>0</v>
      </c>
      <c r="AA8" s="90"/>
      <c r="AB8" s="91"/>
    </row>
    <row r="9" spans="2:28" s="1" customFormat="1" ht="30" hidden="1" customHeight="1" x14ac:dyDescent="0.25">
      <c r="B9" s="114"/>
      <c r="C9" s="760"/>
      <c r="D9" s="115"/>
      <c r="E9" s="115"/>
      <c r="F9" s="115"/>
      <c r="G9" s="660"/>
      <c r="H9" s="116"/>
      <c r="I9" s="117"/>
      <c r="J9" s="118"/>
      <c r="K9" s="119"/>
      <c r="L9" s="3"/>
      <c r="M9" s="516"/>
      <c r="N9" s="110"/>
      <c r="O9" s="17"/>
      <c r="P9" s="92"/>
      <c r="Q9" s="93"/>
      <c r="R9" s="93"/>
      <c r="S9" s="93"/>
      <c r="T9" s="94"/>
      <c r="U9" s="385"/>
      <c r="V9" s="95"/>
      <c r="W9" s="96"/>
      <c r="X9" s="94"/>
      <c r="Y9" s="94"/>
      <c r="Z9" s="94"/>
      <c r="AA9" s="97"/>
      <c r="AB9" s="98"/>
    </row>
    <row r="10" spans="2:28" s="1" customFormat="1" ht="30" customHeight="1" x14ac:dyDescent="0.25">
      <c r="B10" s="120" t="s">
        <v>136</v>
      </c>
      <c r="C10" s="428" t="s">
        <v>133</v>
      </c>
      <c r="D10" s="908" t="s">
        <v>137</v>
      </c>
      <c r="E10" s="908"/>
      <c r="F10" s="908"/>
      <c r="G10" s="913"/>
      <c r="H10" s="907" t="s">
        <v>58</v>
      </c>
      <c r="I10" s="908"/>
      <c r="J10" s="909"/>
      <c r="K10" s="121">
        <v>5871</v>
      </c>
      <c r="L10" s="676">
        <v>0</v>
      </c>
      <c r="M10" s="517">
        <f>IF($E$5="Ano",0,L10)</f>
        <v>0</v>
      </c>
      <c r="N10" s="111">
        <f>K10*M10</f>
        <v>0</v>
      </c>
      <c r="O10" s="17"/>
      <c r="P10" s="99"/>
      <c r="Q10" s="100">
        <f>M10*1/120</f>
        <v>0</v>
      </c>
      <c r="R10" s="100"/>
      <c r="S10" s="100"/>
      <c r="T10" s="101"/>
      <c r="U10" s="386"/>
      <c r="V10" s="102"/>
      <c r="W10" s="103">
        <f>IF($M10&lt;&gt;0,"X",0)</f>
        <v>0</v>
      </c>
      <c r="X10" s="101">
        <f>IF($M10&lt;&gt;0,"XXX",0)</f>
        <v>0</v>
      </c>
      <c r="Y10" s="101">
        <f>IF($M10&lt;&gt;0,"XXX",0)</f>
        <v>0</v>
      </c>
      <c r="Z10" s="101">
        <f>IF($M10&lt;&gt;0,"XXX",0)</f>
        <v>0</v>
      </c>
      <c r="AA10" s="104"/>
      <c r="AB10" s="105"/>
    </row>
    <row r="11" spans="2:28" s="1" customFormat="1" ht="30" hidden="1" customHeight="1" x14ac:dyDescent="0.25">
      <c r="B11" s="120"/>
      <c r="C11" s="760"/>
      <c r="D11" s="760"/>
      <c r="E11" s="760"/>
      <c r="F11" s="760"/>
      <c r="G11" s="117"/>
      <c r="H11" s="116"/>
      <c r="I11" s="117"/>
      <c r="J11" s="664"/>
      <c r="K11" s="121"/>
      <c r="L11" s="2"/>
      <c r="M11" s="516"/>
      <c r="N11" s="111"/>
      <c r="O11" s="17"/>
      <c r="P11" s="99"/>
      <c r="Q11" s="100"/>
      <c r="R11" s="100"/>
      <c r="S11" s="100"/>
      <c r="T11" s="101"/>
      <c r="U11" s="386"/>
      <c r="V11" s="102"/>
      <c r="W11" s="103"/>
      <c r="X11" s="101"/>
      <c r="Y11" s="101"/>
      <c r="Z11" s="101"/>
      <c r="AA11" s="104"/>
      <c r="AB11" s="105"/>
    </row>
    <row r="12" spans="2:28" s="1" customFormat="1" ht="30" customHeight="1" x14ac:dyDescent="0.25">
      <c r="B12" s="120" t="s">
        <v>138</v>
      </c>
      <c r="C12" s="428" t="s">
        <v>133</v>
      </c>
      <c r="D12" s="908" t="s">
        <v>139</v>
      </c>
      <c r="E12" s="908"/>
      <c r="F12" s="908"/>
      <c r="G12" s="913"/>
      <c r="H12" s="907" t="s">
        <v>59</v>
      </c>
      <c r="I12" s="908"/>
      <c r="J12" s="909"/>
      <c r="K12" s="121">
        <v>29355</v>
      </c>
      <c r="L12" s="676">
        <v>0</v>
      </c>
      <c r="M12" s="517">
        <f>IF($E$5="Ano",0,L12)</f>
        <v>0</v>
      </c>
      <c r="N12" s="111">
        <f>K12*M12</f>
        <v>0</v>
      </c>
      <c r="O12" s="17"/>
      <c r="P12" s="99"/>
      <c r="Q12" s="100">
        <f>M12*1/24</f>
        <v>0</v>
      </c>
      <c r="R12" s="100"/>
      <c r="S12" s="100"/>
      <c r="T12" s="101"/>
      <c r="U12" s="386"/>
      <c r="V12" s="102"/>
      <c r="W12" s="103">
        <f>IF($M12&lt;&gt;0,"X",0)</f>
        <v>0</v>
      </c>
      <c r="X12" s="101">
        <f>IF($M12&lt;&gt;0,"XXX",0)</f>
        <v>0</v>
      </c>
      <c r="Y12" s="101">
        <f>IF($M12&lt;&gt;0,"XXX",0)</f>
        <v>0</v>
      </c>
      <c r="Z12" s="101">
        <f>IF($M12&lt;&gt;0,"XXX",0)</f>
        <v>0</v>
      </c>
      <c r="AA12" s="104"/>
      <c r="AB12" s="105"/>
    </row>
    <row r="13" spans="2:28" s="1" customFormat="1" ht="30" hidden="1" customHeight="1" x14ac:dyDescent="0.25">
      <c r="B13" s="120"/>
      <c r="C13" s="760"/>
      <c r="D13" s="760"/>
      <c r="E13" s="760"/>
      <c r="F13" s="760"/>
      <c r="G13" s="117"/>
      <c r="H13" s="116"/>
      <c r="I13" s="117"/>
      <c r="J13" s="664"/>
      <c r="K13" s="121"/>
      <c r="L13" s="2"/>
      <c r="M13" s="516"/>
      <c r="N13" s="111"/>
      <c r="O13" s="17"/>
      <c r="P13" s="99"/>
      <c r="Q13" s="100"/>
      <c r="R13" s="100"/>
      <c r="S13" s="100"/>
      <c r="T13" s="101"/>
      <c r="U13" s="386"/>
      <c r="V13" s="102"/>
      <c r="W13" s="103"/>
      <c r="X13" s="101"/>
      <c r="Y13" s="101"/>
      <c r="Z13" s="101"/>
      <c r="AA13" s="104"/>
      <c r="AB13" s="105"/>
    </row>
    <row r="14" spans="2:28" s="1" customFormat="1" ht="30" customHeight="1" x14ac:dyDescent="0.25">
      <c r="B14" s="120" t="s">
        <v>140</v>
      </c>
      <c r="C14" s="428" t="s">
        <v>133</v>
      </c>
      <c r="D14" s="908" t="s">
        <v>141</v>
      </c>
      <c r="E14" s="908"/>
      <c r="F14" s="908"/>
      <c r="G14" s="913"/>
      <c r="H14" s="907" t="s">
        <v>60</v>
      </c>
      <c r="I14" s="908"/>
      <c r="J14" s="909"/>
      <c r="K14" s="121">
        <v>4849</v>
      </c>
      <c r="L14" s="676">
        <v>0</v>
      </c>
      <c r="M14" s="517">
        <f>IF($E$5="Ano",0,L14)</f>
        <v>0</v>
      </c>
      <c r="N14" s="111">
        <f>K14*M14</f>
        <v>0</v>
      </c>
      <c r="O14" s="17"/>
      <c r="P14" s="99"/>
      <c r="Q14" s="100">
        <f>M14*1/24</f>
        <v>0</v>
      </c>
      <c r="R14" s="100"/>
      <c r="S14" s="100"/>
      <c r="T14" s="101"/>
      <c r="U14" s="386"/>
      <c r="V14" s="102"/>
      <c r="W14" s="103">
        <f>IF($M14&lt;&gt;0,"X",0)</f>
        <v>0</v>
      </c>
      <c r="X14" s="101">
        <f>IF($M14&lt;&gt;0,"XXX",0)</f>
        <v>0</v>
      </c>
      <c r="Y14" s="101">
        <f>IF($M14&lt;&gt;0,"XXX",0)</f>
        <v>0</v>
      </c>
      <c r="Z14" s="101">
        <f>IF($M14&lt;&gt;0,"XXX",0)</f>
        <v>0</v>
      </c>
      <c r="AA14" s="104"/>
      <c r="AB14" s="105"/>
    </row>
    <row r="15" spans="2:28" s="1" customFormat="1" ht="30" hidden="1" customHeight="1" x14ac:dyDescent="0.25">
      <c r="B15" s="120"/>
      <c r="C15" s="760"/>
      <c r="D15" s="760"/>
      <c r="E15" s="760"/>
      <c r="F15" s="760"/>
      <c r="G15" s="117"/>
      <c r="H15" s="116"/>
      <c r="I15" s="117"/>
      <c r="J15" s="664"/>
      <c r="K15" s="121"/>
      <c r="L15" s="2"/>
      <c r="M15" s="516"/>
      <c r="N15" s="111"/>
      <c r="O15" s="17"/>
      <c r="P15" s="99"/>
      <c r="Q15" s="100"/>
      <c r="R15" s="100"/>
      <c r="S15" s="100"/>
      <c r="T15" s="101"/>
      <c r="U15" s="386"/>
      <c r="V15" s="102"/>
      <c r="W15" s="103"/>
      <c r="X15" s="101"/>
      <c r="Y15" s="101"/>
      <c r="Z15" s="101"/>
      <c r="AA15" s="104"/>
      <c r="AB15" s="105"/>
    </row>
    <row r="16" spans="2:28" s="1" customFormat="1" ht="30" customHeight="1" x14ac:dyDescent="0.25">
      <c r="B16" s="120" t="s">
        <v>142</v>
      </c>
      <c r="C16" s="425" t="s">
        <v>112</v>
      </c>
      <c r="D16" s="908" t="s">
        <v>143</v>
      </c>
      <c r="E16" s="908"/>
      <c r="F16" s="908"/>
      <c r="G16" s="913"/>
      <c r="H16" s="907" t="s">
        <v>55</v>
      </c>
      <c r="I16" s="908"/>
      <c r="J16" s="909"/>
      <c r="K16" s="121">
        <v>5233</v>
      </c>
      <c r="L16" s="676">
        <v>0</v>
      </c>
      <c r="M16" s="518">
        <f>L16</f>
        <v>0</v>
      </c>
      <c r="N16" s="111">
        <f>K16*M16</f>
        <v>0</v>
      </c>
      <c r="O16" s="17"/>
      <c r="P16" s="99"/>
      <c r="Q16" s="100">
        <f>M16*1/24</f>
        <v>0</v>
      </c>
      <c r="R16" s="100"/>
      <c r="S16" s="100"/>
      <c r="T16" s="101"/>
      <c r="U16" s="386"/>
      <c r="V16" s="102"/>
      <c r="W16" s="103">
        <f>IF($M16&lt;&gt;0,"X",0)</f>
        <v>0</v>
      </c>
      <c r="X16" s="101">
        <f>IF($M16&lt;&gt;0,"XXX",0)</f>
        <v>0</v>
      </c>
      <c r="Y16" s="101">
        <f>IF($M16&lt;&gt;0,"XXX",0)</f>
        <v>0</v>
      </c>
      <c r="Z16" s="101">
        <f>IF($M16&lt;&gt;0,"XXX",0)</f>
        <v>0</v>
      </c>
      <c r="AA16" s="106"/>
      <c r="AB16" s="105"/>
    </row>
    <row r="17" spans="2:28" s="1" customFormat="1" ht="30" hidden="1" customHeight="1" x14ac:dyDescent="0.25">
      <c r="B17" s="120"/>
      <c r="C17" s="760"/>
      <c r="D17" s="760"/>
      <c r="E17" s="760"/>
      <c r="F17" s="760"/>
      <c r="G17" s="117"/>
      <c r="H17" s="116"/>
      <c r="I17" s="117"/>
      <c r="J17" s="664"/>
      <c r="K17" s="121"/>
      <c r="L17" s="2"/>
      <c r="M17" s="518"/>
      <c r="N17" s="111"/>
      <c r="O17" s="17"/>
      <c r="P17" s="99"/>
      <c r="Q17" s="100"/>
      <c r="R17" s="100"/>
      <c r="S17" s="100"/>
      <c r="T17" s="101"/>
      <c r="U17" s="386"/>
      <c r="V17" s="102"/>
      <c r="W17" s="103"/>
      <c r="X17" s="101"/>
      <c r="Y17" s="101"/>
      <c r="Z17" s="101"/>
      <c r="AA17" s="106"/>
      <c r="AB17" s="105"/>
    </row>
    <row r="18" spans="2:28" s="1" customFormat="1" ht="30" customHeight="1" x14ac:dyDescent="0.25">
      <c r="B18" s="120" t="s">
        <v>144</v>
      </c>
      <c r="C18" s="428" t="s">
        <v>133</v>
      </c>
      <c r="D18" s="908" t="s">
        <v>295</v>
      </c>
      <c r="E18" s="908"/>
      <c r="F18" s="908"/>
      <c r="G18" s="913"/>
      <c r="H18" s="907" t="s">
        <v>56</v>
      </c>
      <c r="I18" s="908"/>
      <c r="J18" s="909"/>
      <c r="K18" s="121">
        <v>3480</v>
      </c>
      <c r="L18" s="676">
        <v>0</v>
      </c>
      <c r="M18" s="518">
        <f>L18</f>
        <v>0</v>
      </c>
      <c r="N18" s="111">
        <f>K18*M18</f>
        <v>0</v>
      </c>
      <c r="O18" s="17"/>
      <c r="P18" s="99">
        <f>IF(M18&lt;&gt;0,"*",0)</f>
        <v>0</v>
      </c>
      <c r="Q18" s="100"/>
      <c r="R18" s="100"/>
      <c r="S18" s="100"/>
      <c r="T18" s="101"/>
      <c r="U18" s="386"/>
      <c r="V18" s="102"/>
      <c r="W18" s="103"/>
      <c r="X18" s="101"/>
      <c r="Y18" s="101"/>
      <c r="Z18" s="101"/>
      <c r="AA18" s="106">
        <f>M18/2</f>
        <v>0</v>
      </c>
      <c r="AB18" s="105">
        <f>M18/3</f>
        <v>0</v>
      </c>
    </row>
    <row r="19" spans="2:28" s="1" customFormat="1" ht="30" hidden="1" customHeight="1" x14ac:dyDescent="0.25">
      <c r="B19" s="120"/>
      <c r="C19" s="760"/>
      <c r="D19" s="760"/>
      <c r="E19" s="760"/>
      <c r="F19" s="760"/>
      <c r="G19" s="117"/>
      <c r="H19" s="116"/>
      <c r="I19" s="117"/>
      <c r="J19" s="664"/>
      <c r="K19" s="121"/>
      <c r="L19" s="2"/>
      <c r="M19" s="518"/>
      <c r="N19" s="111"/>
      <c r="O19" s="17"/>
      <c r="P19" s="99"/>
      <c r="Q19" s="100"/>
      <c r="R19" s="100"/>
      <c r="S19" s="100"/>
      <c r="T19" s="101"/>
      <c r="U19" s="386"/>
      <c r="V19" s="102"/>
      <c r="W19" s="103"/>
      <c r="X19" s="101"/>
      <c r="Y19" s="101"/>
      <c r="Z19" s="101"/>
      <c r="AA19" s="106"/>
      <c r="AB19" s="105"/>
    </row>
    <row r="20" spans="2:28" s="1" customFormat="1" ht="30" customHeight="1" x14ac:dyDescent="0.25">
      <c r="B20" s="120" t="s">
        <v>145</v>
      </c>
      <c r="C20" s="426">
        <v>43103</v>
      </c>
      <c r="D20" s="908" t="s">
        <v>298</v>
      </c>
      <c r="E20" s="908"/>
      <c r="F20" s="908"/>
      <c r="G20" s="913"/>
      <c r="H20" s="907" t="s">
        <v>56</v>
      </c>
      <c r="I20" s="908"/>
      <c r="J20" s="909"/>
      <c r="K20" s="121">
        <v>3480</v>
      </c>
      <c r="L20" s="676">
        <v>0</v>
      </c>
      <c r="M20" s="518">
        <f>IF($E$5="Ano",0,L20)</f>
        <v>0</v>
      </c>
      <c r="N20" s="111">
        <f>K20*M20</f>
        <v>0</v>
      </c>
      <c r="O20" s="17"/>
      <c r="P20" s="99">
        <f>IF(M20&lt;&gt;0,"*",0)</f>
        <v>0</v>
      </c>
      <c r="Q20" s="100"/>
      <c r="R20" s="100"/>
      <c r="S20" s="100"/>
      <c r="T20" s="101"/>
      <c r="U20" s="386"/>
      <c r="V20" s="102"/>
      <c r="W20" s="103"/>
      <c r="X20" s="101"/>
      <c r="Y20" s="101"/>
      <c r="Z20" s="101"/>
      <c r="AA20" s="106">
        <f>M20/2</f>
        <v>0</v>
      </c>
      <c r="AB20" s="105">
        <f>M20/3</f>
        <v>0</v>
      </c>
    </row>
    <row r="21" spans="2:28" s="1" customFormat="1" ht="30" hidden="1" customHeight="1" x14ac:dyDescent="0.25">
      <c r="B21" s="120"/>
      <c r="C21" s="760"/>
      <c r="D21" s="760"/>
      <c r="E21" s="760"/>
      <c r="F21" s="760"/>
      <c r="G21" s="117"/>
      <c r="H21" s="116"/>
      <c r="I21" s="117"/>
      <c r="J21" s="664"/>
      <c r="K21" s="121"/>
      <c r="L21" s="2"/>
      <c r="M21" s="518"/>
      <c r="N21" s="111"/>
      <c r="O21" s="17"/>
      <c r="P21" s="99"/>
      <c r="Q21" s="100"/>
      <c r="R21" s="100"/>
      <c r="S21" s="100"/>
      <c r="T21" s="101"/>
      <c r="U21" s="386"/>
      <c r="V21" s="102"/>
      <c r="W21" s="103"/>
      <c r="X21" s="101"/>
      <c r="Y21" s="101"/>
      <c r="Z21" s="101"/>
      <c r="AA21" s="106"/>
      <c r="AB21" s="105"/>
    </row>
    <row r="22" spans="2:28" s="1" customFormat="1" ht="30" customHeight="1" x14ac:dyDescent="0.25">
      <c r="B22" s="120" t="s">
        <v>146</v>
      </c>
      <c r="C22" s="428" t="s">
        <v>133</v>
      </c>
      <c r="D22" s="908" t="s">
        <v>304</v>
      </c>
      <c r="E22" s="908"/>
      <c r="F22" s="908"/>
      <c r="G22" s="913"/>
      <c r="H22" s="907" t="s">
        <v>61</v>
      </c>
      <c r="I22" s="908"/>
      <c r="J22" s="909"/>
      <c r="K22" s="121">
        <v>1360</v>
      </c>
      <c r="L22" s="676">
        <v>0</v>
      </c>
      <c r="M22" s="518">
        <f>IF($E$5="Ano",0,IF(L22=1,0,L22))</f>
        <v>0</v>
      </c>
      <c r="N22" s="111">
        <f>K22*M22</f>
        <v>0</v>
      </c>
      <c r="O22" s="17"/>
      <c r="P22" s="99">
        <f>IF(M22&lt;&gt;0,"*",0)</f>
        <v>0</v>
      </c>
      <c r="Q22" s="100"/>
      <c r="R22" s="100"/>
      <c r="S22" s="100"/>
      <c r="T22" s="101"/>
      <c r="U22" s="386"/>
      <c r="V22" s="102"/>
      <c r="W22" s="103"/>
      <c r="X22" s="101"/>
      <c r="Y22" s="101"/>
      <c r="Z22" s="101"/>
      <c r="AA22" s="106">
        <f>M22/2</f>
        <v>0</v>
      </c>
      <c r="AB22" s="105">
        <f>M22/3</f>
        <v>0</v>
      </c>
    </row>
    <row r="23" spans="2:28" s="1" customFormat="1" ht="30" hidden="1" customHeight="1" x14ac:dyDescent="0.25">
      <c r="B23" s="120"/>
      <c r="C23" s="760"/>
      <c r="D23" s="760"/>
      <c r="E23" s="760"/>
      <c r="F23" s="760"/>
      <c r="G23" s="117"/>
      <c r="H23" s="116"/>
      <c r="I23" s="117"/>
      <c r="J23" s="664"/>
      <c r="K23" s="121"/>
      <c r="L23" s="2"/>
      <c r="M23" s="518"/>
      <c r="N23" s="111"/>
      <c r="O23" s="17"/>
      <c r="P23" s="99"/>
      <c r="Q23" s="100"/>
      <c r="R23" s="100"/>
      <c r="S23" s="100"/>
      <c r="T23" s="101"/>
      <c r="U23" s="386"/>
      <c r="V23" s="102"/>
      <c r="W23" s="103"/>
      <c r="X23" s="101"/>
      <c r="Y23" s="101"/>
      <c r="Z23" s="101"/>
      <c r="AA23" s="106"/>
      <c r="AB23" s="105"/>
    </row>
    <row r="24" spans="2:28" s="1" customFormat="1" ht="40.5" customHeight="1" x14ac:dyDescent="0.25">
      <c r="B24" s="120" t="s">
        <v>147</v>
      </c>
      <c r="C24" s="428" t="s">
        <v>133</v>
      </c>
      <c r="D24" s="908" t="s">
        <v>148</v>
      </c>
      <c r="E24" s="908"/>
      <c r="F24" s="908"/>
      <c r="G24" s="913"/>
      <c r="H24" s="907" t="s">
        <v>62</v>
      </c>
      <c r="I24" s="908"/>
      <c r="J24" s="909"/>
      <c r="K24" s="121">
        <v>16912</v>
      </c>
      <c r="L24" s="676">
        <v>0</v>
      </c>
      <c r="M24" s="518">
        <f>L24</f>
        <v>0</v>
      </c>
      <c r="N24" s="111">
        <f>K24*M24</f>
        <v>0</v>
      </c>
      <c r="O24" s="17"/>
      <c r="P24" s="99">
        <f>M24*3</f>
        <v>0</v>
      </c>
      <c r="Q24" s="100"/>
      <c r="R24" s="100"/>
      <c r="S24" s="100"/>
      <c r="T24" s="101"/>
      <c r="U24" s="386"/>
      <c r="V24" s="102"/>
      <c r="W24" s="103"/>
      <c r="X24" s="101"/>
      <c r="Y24" s="101"/>
      <c r="Z24" s="101"/>
      <c r="AA24" s="106">
        <f>P24</f>
        <v>0</v>
      </c>
      <c r="AB24" s="105">
        <f>P24/2</f>
        <v>0</v>
      </c>
    </row>
    <row r="25" spans="2:28" s="1" customFormat="1" ht="30" hidden="1" customHeight="1" x14ac:dyDescent="0.25">
      <c r="B25" s="120"/>
      <c r="C25" s="760"/>
      <c r="D25" s="760"/>
      <c r="E25" s="760"/>
      <c r="F25" s="760"/>
      <c r="G25" s="117"/>
      <c r="H25" s="116"/>
      <c r="I25" s="117"/>
      <c r="J25" s="664"/>
      <c r="K25" s="121"/>
      <c r="L25" s="2"/>
      <c r="M25" s="518"/>
      <c r="N25" s="111"/>
      <c r="O25" s="17"/>
      <c r="P25" s="99"/>
      <c r="Q25" s="100"/>
      <c r="R25" s="100"/>
      <c r="S25" s="100"/>
      <c r="T25" s="101"/>
      <c r="U25" s="386"/>
      <c r="V25" s="102"/>
      <c r="W25" s="103"/>
      <c r="X25" s="101"/>
      <c r="Y25" s="101"/>
      <c r="Z25" s="101"/>
      <c r="AA25" s="106"/>
      <c r="AB25" s="105"/>
    </row>
    <row r="26" spans="2:28" s="1" customFormat="1" ht="30" customHeight="1" x14ac:dyDescent="0.25">
      <c r="B26" s="120" t="s">
        <v>149</v>
      </c>
      <c r="C26" s="428" t="s">
        <v>133</v>
      </c>
      <c r="D26" s="908" t="s">
        <v>150</v>
      </c>
      <c r="E26" s="908"/>
      <c r="F26" s="908"/>
      <c r="G26" s="913"/>
      <c r="H26" s="907" t="s">
        <v>151</v>
      </c>
      <c r="I26" s="908"/>
      <c r="J26" s="909"/>
      <c r="K26" s="121">
        <v>9010</v>
      </c>
      <c r="L26" s="676">
        <v>0</v>
      </c>
      <c r="M26" s="518">
        <f>L26</f>
        <v>0</v>
      </c>
      <c r="N26" s="111">
        <f>K26*M26</f>
        <v>0</v>
      </c>
      <c r="O26" s="17"/>
      <c r="P26" s="99">
        <f>2*M26</f>
        <v>0</v>
      </c>
      <c r="Q26" s="100"/>
      <c r="R26" s="100"/>
      <c r="S26" s="100"/>
      <c r="T26" s="101"/>
      <c r="U26" s="386"/>
      <c r="V26" s="102"/>
      <c r="W26" s="103"/>
      <c r="X26" s="101"/>
      <c r="Y26" s="101"/>
      <c r="Z26" s="101"/>
      <c r="AA26" s="106">
        <f t="shared" ref="AA26" si="0">P26</f>
        <v>0</v>
      </c>
      <c r="AB26" s="105">
        <f>P26/2</f>
        <v>0</v>
      </c>
    </row>
    <row r="27" spans="2:28" s="1" customFormat="1" ht="30" hidden="1" customHeight="1" x14ac:dyDescent="0.25">
      <c r="B27" s="120"/>
      <c r="C27" s="760"/>
      <c r="D27" s="760"/>
      <c r="E27" s="760"/>
      <c r="F27" s="760"/>
      <c r="G27" s="117"/>
      <c r="H27" s="116"/>
      <c r="I27" s="117"/>
      <c r="J27" s="664"/>
      <c r="K27" s="121"/>
      <c r="L27" s="2"/>
      <c r="M27" s="518"/>
      <c r="N27" s="111"/>
      <c r="O27" s="17"/>
      <c r="P27" s="99"/>
      <c r="Q27" s="100"/>
      <c r="R27" s="100"/>
      <c r="S27" s="100"/>
      <c r="T27" s="101"/>
      <c r="U27" s="386"/>
      <c r="V27" s="102"/>
      <c r="W27" s="103"/>
      <c r="X27" s="101"/>
      <c r="Y27" s="101"/>
      <c r="Z27" s="101"/>
      <c r="AA27" s="106"/>
      <c r="AB27" s="105"/>
    </row>
    <row r="28" spans="2:28" s="1" customFormat="1" ht="45" customHeight="1" x14ac:dyDescent="0.25">
      <c r="B28" s="120" t="s">
        <v>152</v>
      </c>
      <c r="C28" s="428" t="s">
        <v>133</v>
      </c>
      <c r="D28" s="908" t="s">
        <v>153</v>
      </c>
      <c r="E28" s="908"/>
      <c r="F28" s="908"/>
      <c r="G28" s="913"/>
      <c r="H28" s="907" t="s">
        <v>154</v>
      </c>
      <c r="I28" s="908"/>
      <c r="J28" s="909"/>
      <c r="K28" s="121">
        <v>8150</v>
      </c>
      <c r="L28" s="676">
        <v>0</v>
      </c>
      <c r="M28" s="518">
        <f>L28</f>
        <v>0</v>
      </c>
      <c r="N28" s="111">
        <f>K28*M28</f>
        <v>0</v>
      </c>
      <c r="O28" s="17"/>
      <c r="P28" s="99">
        <f>2*M28</f>
        <v>0</v>
      </c>
      <c r="Q28" s="100"/>
      <c r="R28" s="100"/>
      <c r="S28" s="100"/>
      <c r="T28" s="101"/>
      <c r="U28" s="386"/>
      <c r="V28" s="102"/>
      <c r="W28" s="103"/>
      <c r="X28" s="101"/>
      <c r="Y28" s="101"/>
      <c r="Z28" s="101"/>
      <c r="AA28" s="106">
        <f>P28</f>
        <v>0</v>
      </c>
      <c r="AB28" s="105">
        <f>AA28/2</f>
        <v>0</v>
      </c>
    </row>
    <row r="29" spans="2:28" s="1" customFormat="1" ht="30" hidden="1" customHeight="1" x14ac:dyDescent="0.25">
      <c r="B29" s="120"/>
      <c r="C29" s="760"/>
      <c r="D29" s="760"/>
      <c r="E29" s="760"/>
      <c r="F29" s="760"/>
      <c r="G29" s="117"/>
      <c r="H29" s="116"/>
      <c r="I29" s="117"/>
      <c r="J29" s="664"/>
      <c r="K29" s="121"/>
      <c r="L29" s="2"/>
      <c r="M29" s="518"/>
      <c r="N29" s="111"/>
      <c r="O29" s="17"/>
      <c r="P29" s="99"/>
      <c r="Q29" s="100"/>
      <c r="R29" s="100"/>
      <c r="S29" s="100"/>
      <c r="T29" s="101"/>
      <c r="U29" s="386"/>
      <c r="V29" s="102"/>
      <c r="W29" s="103"/>
      <c r="X29" s="101"/>
      <c r="Y29" s="101"/>
      <c r="Z29" s="101"/>
      <c r="AA29" s="106"/>
      <c r="AB29" s="105"/>
    </row>
    <row r="30" spans="2:28" s="1" customFormat="1" ht="46.5" customHeight="1" x14ac:dyDescent="0.25">
      <c r="B30" s="120" t="s">
        <v>155</v>
      </c>
      <c r="C30" s="428" t="s">
        <v>133</v>
      </c>
      <c r="D30" s="908" t="s">
        <v>156</v>
      </c>
      <c r="E30" s="908"/>
      <c r="F30" s="908"/>
      <c r="G30" s="913"/>
      <c r="H30" s="907" t="s">
        <v>157</v>
      </c>
      <c r="I30" s="908"/>
      <c r="J30" s="909"/>
      <c r="K30" s="121">
        <v>28185</v>
      </c>
      <c r="L30" s="676">
        <v>0</v>
      </c>
      <c r="M30" s="518">
        <f>L30</f>
        <v>0</v>
      </c>
      <c r="N30" s="111">
        <f>K30*M30</f>
        <v>0</v>
      </c>
      <c r="O30" s="17"/>
      <c r="P30" s="99">
        <f>2*M30</f>
        <v>0</v>
      </c>
      <c r="Q30" s="100"/>
      <c r="R30" s="100"/>
      <c r="S30" s="100"/>
      <c r="T30" s="101"/>
      <c r="U30" s="386"/>
      <c r="V30" s="102"/>
      <c r="W30" s="103"/>
      <c r="X30" s="101"/>
      <c r="Y30" s="101"/>
      <c r="Z30" s="101"/>
      <c r="AA30" s="106">
        <f>P30</f>
        <v>0</v>
      </c>
      <c r="AB30" s="105">
        <f t="shared" ref="AB30" si="1">AA30</f>
        <v>0</v>
      </c>
    </row>
    <row r="31" spans="2:28" s="1" customFormat="1" ht="30" hidden="1" customHeight="1" x14ac:dyDescent="0.25">
      <c r="B31" s="120"/>
      <c r="C31" s="760"/>
      <c r="D31" s="760"/>
      <c r="E31" s="760"/>
      <c r="F31" s="760"/>
      <c r="G31" s="117"/>
      <c r="H31" s="116"/>
      <c r="I31" s="117"/>
      <c r="J31" s="664"/>
      <c r="K31" s="121"/>
      <c r="L31" s="2"/>
      <c r="M31" s="518"/>
      <c r="N31" s="111"/>
      <c r="O31" s="17"/>
      <c r="P31" s="99"/>
      <c r="Q31" s="100"/>
      <c r="R31" s="100"/>
      <c r="S31" s="100"/>
      <c r="T31" s="101"/>
      <c r="U31" s="386"/>
      <c r="V31" s="102"/>
      <c r="W31" s="103"/>
      <c r="X31" s="101"/>
      <c r="Y31" s="101"/>
      <c r="Z31" s="101"/>
      <c r="AA31" s="106"/>
      <c r="AB31" s="105"/>
    </row>
    <row r="32" spans="2:28" s="1" customFormat="1" ht="42" customHeight="1" x14ac:dyDescent="0.25">
      <c r="B32" s="120" t="s">
        <v>158</v>
      </c>
      <c r="C32" s="428" t="s">
        <v>133</v>
      </c>
      <c r="D32" s="908" t="s">
        <v>159</v>
      </c>
      <c r="E32" s="908"/>
      <c r="F32" s="908"/>
      <c r="G32" s="913"/>
      <c r="H32" s="907" t="s">
        <v>107</v>
      </c>
      <c r="I32" s="908"/>
      <c r="J32" s="909"/>
      <c r="K32" s="121">
        <v>5637</v>
      </c>
      <c r="L32" s="676">
        <v>0</v>
      </c>
      <c r="M32" s="518">
        <f>L32</f>
        <v>0</v>
      </c>
      <c r="N32" s="111">
        <f>K32*M32</f>
        <v>0</v>
      </c>
      <c r="O32" s="17"/>
      <c r="P32" s="99">
        <f>2*M32</f>
        <v>0</v>
      </c>
      <c r="Q32" s="100"/>
      <c r="R32" s="100"/>
      <c r="S32" s="100"/>
      <c r="T32" s="101"/>
      <c r="U32" s="386"/>
      <c r="V32" s="102"/>
      <c r="W32" s="103"/>
      <c r="X32" s="101"/>
      <c r="Y32" s="101"/>
      <c r="Z32" s="101"/>
      <c r="AA32" s="106">
        <f>P32/2</f>
        <v>0</v>
      </c>
      <c r="AB32" s="105">
        <f>P32/4</f>
        <v>0</v>
      </c>
    </row>
    <row r="33" spans="2:28" s="1" customFormat="1" ht="30" hidden="1" customHeight="1" x14ac:dyDescent="0.25">
      <c r="B33" s="120"/>
      <c r="C33" s="760"/>
      <c r="D33" s="760"/>
      <c r="E33" s="760"/>
      <c r="F33" s="760"/>
      <c r="G33" s="117"/>
      <c r="H33" s="116"/>
      <c r="I33" s="117"/>
      <c r="J33" s="664"/>
      <c r="K33" s="121"/>
      <c r="L33" s="2"/>
      <c r="M33" s="518"/>
      <c r="N33" s="111"/>
      <c r="O33" s="17"/>
      <c r="P33" s="99"/>
      <c r="Q33" s="100"/>
      <c r="R33" s="100"/>
      <c r="S33" s="100"/>
      <c r="T33" s="101"/>
      <c r="U33" s="386"/>
      <c r="V33" s="102"/>
      <c r="W33" s="103"/>
      <c r="X33" s="101"/>
      <c r="Y33" s="101"/>
      <c r="Z33" s="101"/>
      <c r="AA33" s="106"/>
      <c r="AB33" s="105"/>
    </row>
    <row r="34" spans="2:28" s="1" customFormat="1" ht="30" customHeight="1" x14ac:dyDescent="0.25">
      <c r="B34" s="120" t="s">
        <v>160</v>
      </c>
      <c r="C34" s="428" t="s">
        <v>133</v>
      </c>
      <c r="D34" s="908" t="s">
        <v>161</v>
      </c>
      <c r="E34" s="908"/>
      <c r="F34" s="908"/>
      <c r="G34" s="913"/>
      <c r="H34" s="907" t="s">
        <v>162</v>
      </c>
      <c r="I34" s="908"/>
      <c r="J34" s="909"/>
      <c r="K34" s="121">
        <v>31191</v>
      </c>
      <c r="L34" s="676">
        <v>0</v>
      </c>
      <c r="M34" s="518">
        <f>L34</f>
        <v>0</v>
      </c>
      <c r="N34" s="111">
        <f>K34*M34</f>
        <v>0</v>
      </c>
      <c r="O34" s="17"/>
      <c r="P34" s="99"/>
      <c r="Q34" s="100"/>
      <c r="R34" s="412">
        <f>M34</f>
        <v>0</v>
      </c>
      <c r="S34" s="100"/>
      <c r="T34" s="101"/>
      <c r="U34" s="386"/>
      <c r="V34" s="102"/>
      <c r="W34" s="103">
        <f>IF($M34&lt;&gt;0,"X",0)</f>
        <v>0</v>
      </c>
      <c r="X34" s="101">
        <f>IF($M34&lt;&gt;0,"XXX",0)</f>
        <v>0</v>
      </c>
      <c r="Y34" s="101">
        <f>IF($M34&lt;&gt;0,"XXX",0)</f>
        <v>0</v>
      </c>
      <c r="Z34" s="101">
        <f>IF($M34&lt;&gt;0,"XXX",0)</f>
        <v>0</v>
      </c>
      <c r="AA34" s="106"/>
      <c r="AB34" s="105"/>
    </row>
    <row r="35" spans="2:28" s="1" customFormat="1" ht="30" hidden="1" customHeight="1" x14ac:dyDescent="0.25">
      <c r="B35" s="120"/>
      <c r="C35" s="760"/>
      <c r="D35" s="760"/>
      <c r="E35" s="760"/>
      <c r="F35" s="760"/>
      <c r="G35" s="122"/>
      <c r="H35" s="116"/>
      <c r="I35" s="117"/>
      <c r="J35" s="649"/>
      <c r="K35" s="121"/>
      <c r="L35" s="2"/>
      <c r="M35" s="518"/>
      <c r="N35" s="111"/>
      <c r="O35" s="17"/>
      <c r="P35" s="99"/>
      <c r="Q35" s="100"/>
      <c r="R35" s="100"/>
      <c r="S35" s="100"/>
      <c r="T35" s="101"/>
      <c r="U35" s="386"/>
      <c r="V35" s="102"/>
      <c r="W35" s="103"/>
      <c r="X35" s="101"/>
      <c r="Y35" s="101"/>
      <c r="Z35" s="101"/>
      <c r="AA35" s="106"/>
      <c r="AB35" s="105"/>
    </row>
    <row r="36" spans="2:28" s="1" customFormat="1" ht="30" customHeight="1" x14ac:dyDescent="0.25">
      <c r="B36" s="120" t="s">
        <v>163</v>
      </c>
      <c r="C36" s="425" t="s">
        <v>112</v>
      </c>
      <c r="D36" s="902" t="s">
        <v>164</v>
      </c>
      <c r="E36" s="902"/>
      <c r="F36" s="902"/>
      <c r="G36" s="903"/>
      <c r="H36" s="907" t="s">
        <v>110</v>
      </c>
      <c r="I36" s="908"/>
      <c r="J36" s="909"/>
      <c r="K36" s="121">
        <v>11030</v>
      </c>
      <c r="L36" s="676">
        <v>0</v>
      </c>
      <c r="M36" s="677">
        <f>L36</f>
        <v>0</v>
      </c>
      <c r="N36" s="111">
        <f>K36*M36</f>
        <v>0</v>
      </c>
      <c r="O36" s="17"/>
      <c r="P36" s="99">
        <f>M36</f>
        <v>0</v>
      </c>
      <c r="Q36" s="100"/>
      <c r="R36" s="100"/>
      <c r="S36" s="100"/>
      <c r="T36" s="101"/>
      <c r="U36" s="386"/>
      <c r="V36" s="102"/>
      <c r="W36" s="103"/>
      <c r="X36" s="101"/>
      <c r="Y36" s="101"/>
      <c r="Z36" s="101"/>
      <c r="AA36" s="106">
        <f t="shared" ref="AA36" si="2">P36</f>
        <v>0</v>
      </c>
      <c r="AB36" s="105">
        <f>P36</f>
        <v>0</v>
      </c>
    </row>
    <row r="37" spans="2:28" s="1" customFormat="1" ht="30" hidden="1" customHeight="1" x14ac:dyDescent="0.25">
      <c r="B37" s="120"/>
      <c r="C37" s="760"/>
      <c r="D37" s="760"/>
      <c r="E37" s="760"/>
      <c r="F37" s="760"/>
      <c r="G37" s="122"/>
      <c r="H37" s="116"/>
      <c r="I37" s="117"/>
      <c r="J37" s="649"/>
      <c r="K37" s="121"/>
      <c r="L37" s="2"/>
      <c r="M37" s="518"/>
      <c r="N37" s="111"/>
      <c r="O37" s="17"/>
      <c r="P37" s="99"/>
      <c r="Q37" s="100"/>
      <c r="R37" s="100"/>
      <c r="S37" s="100"/>
      <c r="T37" s="101"/>
      <c r="U37" s="386"/>
      <c r="V37" s="102"/>
      <c r="W37" s="103"/>
      <c r="X37" s="101"/>
      <c r="Y37" s="101"/>
      <c r="Z37" s="101"/>
      <c r="AA37" s="106"/>
      <c r="AB37" s="105"/>
    </row>
    <row r="38" spans="2:28" s="1" customFormat="1" ht="30" customHeight="1" x14ac:dyDescent="0.25">
      <c r="B38" s="120" t="s">
        <v>165</v>
      </c>
      <c r="C38" s="425" t="s">
        <v>112</v>
      </c>
      <c r="D38" s="902" t="s">
        <v>166</v>
      </c>
      <c r="E38" s="902"/>
      <c r="F38" s="902"/>
      <c r="G38" s="903"/>
      <c r="H38" s="907" t="s">
        <v>167</v>
      </c>
      <c r="I38" s="908"/>
      <c r="J38" s="909"/>
      <c r="K38" s="121">
        <v>27575</v>
      </c>
      <c r="L38" s="676">
        <v>0</v>
      </c>
      <c r="M38" s="518">
        <f>L38</f>
        <v>0</v>
      </c>
      <c r="N38" s="111">
        <f>K38*M38</f>
        <v>0</v>
      </c>
      <c r="O38" s="17"/>
      <c r="P38" s="99"/>
      <c r="Q38" s="106"/>
      <c r="R38" s="412">
        <f>M38</f>
        <v>0</v>
      </c>
      <c r="S38" s="106"/>
      <c r="T38" s="101"/>
      <c r="U38" s="386"/>
      <c r="V38" s="102"/>
      <c r="W38" s="103">
        <f>IF($M38&lt;&gt;0,"X",0)</f>
        <v>0</v>
      </c>
      <c r="X38" s="101">
        <f>IF($M38&lt;&gt;0,"XXX",0)</f>
        <v>0</v>
      </c>
      <c r="Y38" s="101">
        <f>IF($M38&lt;&gt;0,"XXX",0)</f>
        <v>0</v>
      </c>
      <c r="Z38" s="101">
        <f>IF($M38&lt;&gt;0,"XXX",0)</f>
        <v>0</v>
      </c>
      <c r="AA38" s="106"/>
      <c r="AB38" s="105"/>
    </row>
    <row r="39" spans="2:28" s="1" customFormat="1" ht="30" hidden="1" customHeight="1" x14ac:dyDescent="0.25">
      <c r="B39" s="120"/>
      <c r="C39" s="431"/>
      <c r="D39" s="431"/>
      <c r="E39" s="431"/>
      <c r="F39" s="431"/>
      <c r="G39" s="122"/>
      <c r="H39" s="116"/>
      <c r="I39" s="117"/>
      <c r="J39" s="649"/>
      <c r="K39" s="121"/>
      <c r="L39" s="2"/>
      <c r="M39" s="518"/>
      <c r="N39" s="111"/>
      <c r="O39" s="17"/>
      <c r="P39" s="99"/>
      <c r="Q39" s="106"/>
      <c r="R39" s="106"/>
      <c r="S39" s="106"/>
      <c r="T39" s="101"/>
      <c r="U39" s="386"/>
      <c r="V39" s="102"/>
      <c r="W39" s="103"/>
      <c r="X39" s="101"/>
      <c r="Y39" s="101"/>
      <c r="Z39" s="101"/>
      <c r="AA39" s="106"/>
      <c r="AB39" s="105"/>
    </row>
    <row r="40" spans="2:28" s="1" customFormat="1" ht="30" customHeight="1" x14ac:dyDescent="0.25">
      <c r="B40" s="120" t="s">
        <v>168</v>
      </c>
      <c r="C40" s="425" t="s">
        <v>112</v>
      </c>
      <c r="D40" s="904" t="s">
        <v>280</v>
      </c>
      <c r="E40" s="905"/>
      <c r="F40" s="905"/>
      <c r="G40" s="906"/>
      <c r="H40" s="907" t="s">
        <v>113</v>
      </c>
      <c r="I40" s="908"/>
      <c r="J40" s="909"/>
      <c r="K40" s="121">
        <f>IF(D40="",0,LEFT(RIGHT(D40,8),2)*2000)</f>
        <v>128000</v>
      </c>
      <c r="L40" s="676">
        <v>0</v>
      </c>
      <c r="M40" s="518">
        <f>K40*L40</f>
        <v>0</v>
      </c>
      <c r="N40" s="111">
        <f>K40*L40</f>
        <v>0</v>
      </c>
      <c r="O40" s="17"/>
      <c r="P40" s="99"/>
      <c r="Q40" s="100"/>
      <c r="R40" s="100"/>
      <c r="S40" s="100"/>
      <c r="T40" s="100">
        <f>M40/128000</f>
        <v>0</v>
      </c>
      <c r="U40" s="386"/>
      <c r="V40" s="102"/>
      <c r="W40" s="103">
        <f>IF($M40&lt;&gt;0,"X",0)</f>
        <v>0</v>
      </c>
      <c r="X40" s="101">
        <f>IF($M40&lt;&gt;0,"XXX",0)</f>
        <v>0</v>
      </c>
      <c r="Y40" s="101">
        <f>IF($M40&lt;&gt;0,"XXX",0)</f>
        <v>0</v>
      </c>
      <c r="Z40" s="101">
        <f>IF($M40&lt;&gt;0,"XXX",0)</f>
        <v>0</v>
      </c>
      <c r="AA40" s="106"/>
      <c r="AB40" s="105"/>
    </row>
    <row r="41" spans="2:28" s="1" customFormat="1" ht="30" hidden="1" customHeight="1" x14ac:dyDescent="0.25">
      <c r="B41" s="120"/>
      <c r="C41" s="431"/>
      <c r="D41" s="431"/>
      <c r="E41" s="431"/>
      <c r="F41" s="431"/>
      <c r="G41" s="122"/>
      <c r="H41" s="116"/>
      <c r="I41" s="117"/>
      <c r="J41" s="649"/>
      <c r="K41" s="121"/>
      <c r="L41" s="2"/>
      <c r="M41" s="518"/>
      <c r="N41" s="111"/>
      <c r="O41" s="17"/>
      <c r="P41" s="99"/>
      <c r="Q41" s="106"/>
      <c r="R41" s="106"/>
      <c r="S41" s="106"/>
      <c r="T41" s="101"/>
      <c r="U41" s="386"/>
      <c r="V41" s="102"/>
      <c r="W41" s="103"/>
      <c r="X41" s="101"/>
      <c r="Y41" s="101"/>
      <c r="Z41" s="101"/>
      <c r="AA41" s="104"/>
      <c r="AB41" s="105"/>
    </row>
    <row r="42" spans="2:28" s="1" customFormat="1" ht="30" customHeight="1" x14ac:dyDescent="0.25">
      <c r="B42" s="120" t="s">
        <v>169</v>
      </c>
      <c r="C42" s="428" t="s">
        <v>133</v>
      </c>
      <c r="D42" s="902" t="s">
        <v>170</v>
      </c>
      <c r="E42" s="902"/>
      <c r="F42" s="902"/>
      <c r="G42" s="903"/>
      <c r="H42" s="907" t="s">
        <v>171</v>
      </c>
      <c r="I42" s="908"/>
      <c r="J42" s="909"/>
      <c r="K42" s="121">
        <v>17833</v>
      </c>
      <c r="L42" s="676">
        <v>0</v>
      </c>
      <c r="M42" s="518">
        <f>L42</f>
        <v>0</v>
      </c>
      <c r="N42" s="111">
        <f>K42*M42</f>
        <v>0</v>
      </c>
      <c r="O42" s="17"/>
      <c r="P42" s="99"/>
      <c r="Q42" s="106"/>
      <c r="R42" s="106"/>
      <c r="S42" s="106"/>
      <c r="T42" s="101"/>
      <c r="U42" s="386">
        <f>M42</f>
        <v>0</v>
      </c>
      <c r="V42" s="102"/>
      <c r="W42" s="103">
        <f>IF($M42&lt;&gt;0,"X",0)</f>
        <v>0</v>
      </c>
      <c r="X42" s="101">
        <f>IF($M42&lt;&gt;0,"XXX",0)</f>
        <v>0</v>
      </c>
      <c r="Y42" s="101">
        <f>IF($M42&lt;&gt;0,"XXX",0)</f>
        <v>0</v>
      </c>
      <c r="Z42" s="101">
        <f>IF($M42&lt;&gt;0,"XXX",0)</f>
        <v>0</v>
      </c>
      <c r="AA42" s="106"/>
      <c r="AB42" s="105"/>
    </row>
    <row r="43" spans="2:28" s="1" customFormat="1" ht="30" hidden="1" customHeight="1" x14ac:dyDescent="0.25">
      <c r="B43" s="120"/>
      <c r="C43" s="760"/>
      <c r="D43" s="760"/>
      <c r="E43" s="760"/>
      <c r="F43" s="760"/>
      <c r="G43" s="122"/>
      <c r="H43" s="116"/>
      <c r="I43" s="117"/>
      <c r="J43" s="649"/>
      <c r="K43" s="121"/>
      <c r="L43" s="2"/>
      <c r="M43" s="518"/>
      <c r="N43" s="111"/>
      <c r="O43" s="17"/>
      <c r="P43" s="99"/>
      <c r="Q43" s="106"/>
      <c r="R43" s="106"/>
      <c r="S43" s="106"/>
      <c r="T43" s="101"/>
      <c r="U43" s="386"/>
      <c r="V43" s="102"/>
      <c r="W43" s="103"/>
      <c r="X43" s="101"/>
      <c r="Y43" s="101"/>
      <c r="Z43" s="101"/>
      <c r="AA43" s="106"/>
      <c r="AB43" s="105"/>
    </row>
    <row r="44" spans="2:28" s="1" customFormat="1" ht="30" customHeight="1" x14ac:dyDescent="0.25">
      <c r="B44" s="120" t="s">
        <v>172</v>
      </c>
      <c r="C44" s="428" t="s">
        <v>133</v>
      </c>
      <c r="D44" s="902" t="s">
        <v>173</v>
      </c>
      <c r="E44" s="902"/>
      <c r="F44" s="902"/>
      <c r="G44" s="903"/>
      <c r="H44" s="907" t="s">
        <v>174</v>
      </c>
      <c r="I44" s="908"/>
      <c r="J44" s="909"/>
      <c r="K44" s="121">
        <v>8917</v>
      </c>
      <c r="L44" s="676">
        <v>0</v>
      </c>
      <c r="M44" s="677">
        <f>L44</f>
        <v>0</v>
      </c>
      <c r="N44" s="111">
        <f>K44*M44</f>
        <v>0</v>
      </c>
      <c r="O44" s="17"/>
      <c r="P44" s="99"/>
      <c r="Q44" s="100"/>
      <c r="R44" s="100"/>
      <c r="S44" s="100"/>
      <c r="T44" s="101"/>
      <c r="U44" s="386">
        <f>M44</f>
        <v>0</v>
      </c>
      <c r="V44" s="102"/>
      <c r="W44" s="103">
        <f>IF($M44&lt;&gt;0,"X",0)</f>
        <v>0</v>
      </c>
      <c r="X44" s="101">
        <f>IF($M44&lt;&gt;0,"XXX",0)</f>
        <v>0</v>
      </c>
      <c r="Y44" s="101">
        <f>IF($M44&lt;&gt;0,"XXX",0)</f>
        <v>0</v>
      </c>
      <c r="Z44" s="101">
        <f>IF($M44&lt;&gt;0,"XXX",0)</f>
        <v>0</v>
      </c>
      <c r="AA44" s="106"/>
      <c r="AB44" s="105"/>
    </row>
    <row r="45" spans="2:28" s="1" customFormat="1" ht="30" hidden="1" customHeight="1" x14ac:dyDescent="0.25">
      <c r="B45" s="120"/>
      <c r="C45" s="760"/>
      <c r="D45" s="760"/>
      <c r="E45" s="760"/>
      <c r="F45" s="760"/>
      <c r="G45" s="122"/>
      <c r="H45" s="116"/>
      <c r="I45" s="117"/>
      <c r="J45" s="649"/>
      <c r="K45" s="121"/>
      <c r="L45" s="2"/>
      <c r="M45" s="518"/>
      <c r="N45" s="111"/>
      <c r="O45" s="17"/>
      <c r="P45" s="99"/>
      <c r="Q45" s="106"/>
      <c r="R45" s="106"/>
      <c r="S45" s="106"/>
      <c r="T45" s="101"/>
      <c r="U45" s="386"/>
      <c r="V45" s="102"/>
      <c r="W45" s="103"/>
      <c r="X45" s="101"/>
      <c r="Y45" s="101"/>
      <c r="Z45" s="101"/>
      <c r="AA45" s="106"/>
      <c r="AB45" s="105"/>
    </row>
    <row r="46" spans="2:28" s="1" customFormat="1" ht="30" customHeight="1" x14ac:dyDescent="0.25">
      <c r="B46" s="120" t="s">
        <v>175</v>
      </c>
      <c r="C46" s="428" t="s">
        <v>133</v>
      </c>
      <c r="D46" s="902" t="s">
        <v>115</v>
      </c>
      <c r="E46" s="902"/>
      <c r="F46" s="902"/>
      <c r="G46" s="903"/>
      <c r="H46" s="907" t="s">
        <v>116</v>
      </c>
      <c r="I46" s="908"/>
      <c r="J46" s="909"/>
      <c r="K46" s="121">
        <v>4412</v>
      </c>
      <c r="L46" s="676">
        <v>0</v>
      </c>
      <c r="M46" s="518">
        <f>L46</f>
        <v>0</v>
      </c>
      <c r="N46" s="111">
        <f>K46*M46</f>
        <v>0</v>
      </c>
      <c r="O46" s="17"/>
      <c r="P46" s="99"/>
      <c r="Q46" s="100"/>
      <c r="R46" s="100"/>
      <c r="S46" s="100"/>
      <c r="T46" s="101"/>
      <c r="U46" s="386">
        <f>M46</f>
        <v>0</v>
      </c>
      <c r="V46" s="102"/>
      <c r="W46" s="103">
        <f>IF($M46&lt;&gt;0,"X",0)</f>
        <v>0</v>
      </c>
      <c r="X46" s="101">
        <f>IF($M46&lt;&gt;0,"XXX",0)</f>
        <v>0</v>
      </c>
      <c r="Y46" s="101">
        <f>IF($M46&lt;&gt;0,"XXX",0)</f>
        <v>0</v>
      </c>
      <c r="Z46" s="101">
        <f>IF($M46&lt;&gt;0,"XXX",0)</f>
        <v>0</v>
      </c>
      <c r="AA46" s="106"/>
      <c r="AB46" s="105"/>
    </row>
    <row r="47" spans="2:28" s="1" customFormat="1" ht="30" hidden="1" customHeight="1" x14ac:dyDescent="0.25">
      <c r="B47" s="120"/>
      <c r="C47" s="760"/>
      <c r="D47" s="760"/>
      <c r="E47" s="760"/>
      <c r="F47" s="760"/>
      <c r="G47" s="122"/>
      <c r="H47" s="116"/>
      <c r="I47" s="117"/>
      <c r="J47" s="649"/>
      <c r="K47" s="121"/>
      <c r="L47" s="2"/>
      <c r="M47" s="518"/>
      <c r="N47" s="111"/>
      <c r="O47" s="17"/>
      <c r="P47" s="99"/>
      <c r="Q47" s="106"/>
      <c r="R47" s="106"/>
      <c r="S47" s="106"/>
      <c r="T47" s="101"/>
      <c r="U47" s="386"/>
      <c r="V47" s="102"/>
      <c r="W47" s="103"/>
      <c r="X47" s="101"/>
      <c r="Y47" s="101"/>
      <c r="Z47" s="101"/>
      <c r="AA47" s="104"/>
      <c r="AB47" s="105"/>
    </row>
    <row r="48" spans="2:28" s="1" customFormat="1" ht="30" customHeight="1" x14ac:dyDescent="0.25">
      <c r="B48" s="120" t="s">
        <v>176</v>
      </c>
      <c r="C48" s="428" t="s">
        <v>133</v>
      </c>
      <c r="D48" s="902" t="s">
        <v>118</v>
      </c>
      <c r="E48" s="902"/>
      <c r="F48" s="902"/>
      <c r="G48" s="903"/>
      <c r="H48" s="907" t="s">
        <v>119</v>
      </c>
      <c r="I48" s="908"/>
      <c r="J48" s="909"/>
      <c r="K48" s="121">
        <v>6477</v>
      </c>
      <c r="L48" s="676">
        <v>0</v>
      </c>
      <c r="M48" s="518">
        <f>L48</f>
        <v>0</v>
      </c>
      <c r="N48" s="111">
        <f>K48*M48</f>
        <v>0</v>
      </c>
      <c r="O48" s="17"/>
      <c r="P48" s="99"/>
      <c r="Q48" s="100"/>
      <c r="R48" s="100"/>
      <c r="S48" s="100"/>
      <c r="T48" s="101"/>
      <c r="U48" s="386">
        <f>M48</f>
        <v>0</v>
      </c>
      <c r="V48" s="102"/>
      <c r="W48" s="103">
        <f>IF($M48&lt;&gt;0,"X",0)</f>
        <v>0</v>
      </c>
      <c r="X48" s="101">
        <f>IF($M48&lt;&gt;0,"XXX",0)</f>
        <v>0</v>
      </c>
      <c r="Y48" s="101">
        <f>IF($M48&lt;&gt;0,"XXX",0)</f>
        <v>0</v>
      </c>
      <c r="Z48" s="101">
        <f>IF($M48&lt;&gt;0,"XXX",0)</f>
        <v>0</v>
      </c>
      <c r="AA48" s="106"/>
      <c r="AB48" s="105"/>
    </row>
    <row r="49" spans="2:28" s="1" customFormat="1" ht="30" hidden="1" customHeight="1" x14ac:dyDescent="0.25">
      <c r="B49" s="120"/>
      <c r="C49" s="760"/>
      <c r="D49" s="760"/>
      <c r="E49" s="760"/>
      <c r="F49" s="760"/>
      <c r="G49" s="122"/>
      <c r="H49" s="116"/>
      <c r="I49" s="117"/>
      <c r="J49" s="649"/>
      <c r="K49" s="121"/>
      <c r="L49" s="2"/>
      <c r="M49" s="518"/>
      <c r="N49" s="111"/>
      <c r="O49" s="17"/>
      <c r="P49" s="107"/>
      <c r="Q49" s="106"/>
      <c r="R49" s="106"/>
      <c r="S49" s="106"/>
      <c r="T49" s="101"/>
      <c r="U49" s="387"/>
      <c r="V49" s="108"/>
      <c r="W49" s="103"/>
      <c r="X49" s="101"/>
      <c r="Y49" s="101"/>
      <c r="Z49" s="101"/>
      <c r="AA49" s="104"/>
      <c r="AB49" s="105"/>
    </row>
    <row r="50" spans="2:28" s="1" customFormat="1" ht="30" customHeight="1" x14ac:dyDescent="0.25">
      <c r="B50" s="120" t="s">
        <v>177</v>
      </c>
      <c r="C50" s="428" t="s">
        <v>133</v>
      </c>
      <c r="D50" s="902" t="s">
        <v>178</v>
      </c>
      <c r="E50" s="902"/>
      <c r="F50" s="902"/>
      <c r="G50" s="903"/>
      <c r="H50" s="907" t="s">
        <v>179</v>
      </c>
      <c r="I50" s="908"/>
      <c r="J50" s="909"/>
      <c r="K50" s="121">
        <v>23232</v>
      </c>
      <c r="L50" s="676">
        <v>0</v>
      </c>
      <c r="M50" s="518">
        <f>L50</f>
        <v>0</v>
      </c>
      <c r="N50" s="111">
        <f>K50*M50</f>
        <v>0</v>
      </c>
      <c r="O50" s="17"/>
      <c r="P50" s="99"/>
      <c r="Q50" s="100"/>
      <c r="R50" s="100"/>
      <c r="S50" s="412">
        <f>M50</f>
        <v>0</v>
      </c>
      <c r="T50" s="101"/>
      <c r="U50" s="386"/>
      <c r="V50" s="102"/>
      <c r="W50" s="103">
        <f>IF($M50&lt;&gt;0,"X",0)</f>
        <v>0</v>
      </c>
      <c r="X50" s="101">
        <f>IF($M50&lt;&gt;0,"XXX",0)</f>
        <v>0</v>
      </c>
      <c r="Y50" s="101">
        <f>IF($M50&lt;&gt;0,"XXX",0)</f>
        <v>0</v>
      </c>
      <c r="Z50" s="101">
        <f>IF($M50&lt;&gt;0,"XXX",0)</f>
        <v>0</v>
      </c>
      <c r="AA50" s="106"/>
      <c r="AB50" s="105"/>
    </row>
    <row r="51" spans="2:28" s="1" customFormat="1" ht="30" hidden="1" customHeight="1" x14ac:dyDescent="0.25">
      <c r="B51" s="120"/>
      <c r="C51" s="760"/>
      <c r="D51" s="760"/>
      <c r="E51" s="760"/>
      <c r="F51" s="760"/>
      <c r="G51" s="122"/>
      <c r="H51" s="116"/>
      <c r="I51" s="117"/>
      <c r="J51" s="649"/>
      <c r="K51" s="121"/>
      <c r="L51" s="2"/>
      <c r="M51" s="518"/>
      <c r="N51" s="111"/>
      <c r="O51" s="17"/>
      <c r="P51" s="107"/>
      <c r="Q51" s="106"/>
      <c r="R51" s="106"/>
      <c r="S51" s="106"/>
      <c r="T51" s="101"/>
      <c r="U51" s="387"/>
      <c r="V51" s="108"/>
      <c r="W51" s="103"/>
      <c r="X51" s="101"/>
      <c r="Y51" s="101"/>
      <c r="Z51" s="101"/>
      <c r="AA51" s="104"/>
      <c r="AB51" s="105"/>
    </row>
    <row r="52" spans="2:28" s="1" customFormat="1" ht="30" customHeight="1" thickBot="1" x14ac:dyDescent="0.3">
      <c r="B52" s="120" t="s">
        <v>180</v>
      </c>
      <c r="C52" s="428" t="s">
        <v>133</v>
      </c>
      <c r="D52" s="902" t="s">
        <v>124</v>
      </c>
      <c r="E52" s="902"/>
      <c r="F52" s="902"/>
      <c r="G52" s="903"/>
      <c r="H52" s="907" t="s">
        <v>181</v>
      </c>
      <c r="I52" s="908"/>
      <c r="J52" s="909"/>
      <c r="K52" s="121">
        <v>3872</v>
      </c>
      <c r="L52" s="676">
        <v>0</v>
      </c>
      <c r="M52" s="518">
        <f>L52</f>
        <v>0</v>
      </c>
      <c r="N52" s="111">
        <f>K52*M52</f>
        <v>0</v>
      </c>
      <c r="O52" s="17"/>
      <c r="P52" s="99"/>
      <c r="Q52" s="106"/>
      <c r="R52" s="106"/>
      <c r="S52" s="106"/>
      <c r="T52" s="101"/>
      <c r="U52" s="386"/>
      <c r="V52" s="102">
        <f>M52</f>
        <v>0</v>
      </c>
      <c r="W52" s="103"/>
      <c r="X52" s="101"/>
      <c r="Y52" s="101"/>
      <c r="Z52" s="101"/>
      <c r="AA52" s="106"/>
      <c r="AB52" s="416"/>
    </row>
    <row r="53" spans="2:28" s="1" customFormat="1" ht="18" thickBot="1" x14ac:dyDescent="0.3">
      <c r="B53" s="130" t="s">
        <v>81</v>
      </c>
      <c r="C53" s="131"/>
      <c r="D53" s="131"/>
      <c r="E53" s="131"/>
      <c r="F53" s="131"/>
      <c r="G53" s="131"/>
      <c r="H53" s="910" t="str">
        <f>IF($N$7&gt;$F$5,"hodnota není v limitu"," možno ještě rozdělit")</f>
        <v xml:space="preserve"> možno ještě rozdělit</v>
      </c>
      <c r="I53" s="910"/>
      <c r="J53" s="910"/>
      <c r="K53" s="767">
        <f>IF($N$7&gt;$F$5," ",M53 )</f>
        <v>0</v>
      </c>
      <c r="L53" s="767"/>
      <c r="M53" s="132">
        <f>F5-N53</f>
        <v>0</v>
      </c>
      <c r="N53" s="61">
        <f>SUM(N8:N52)</f>
        <v>0</v>
      </c>
      <c r="O53" s="735">
        <f>IF(OR(W8&lt;&gt;0,W10&lt;&gt;0,W12&lt;&gt;0,W14&lt;&gt;0,W16&lt;&gt;0,W34&lt;&gt;0,W38&lt;&gt;0,W40&lt;&gt;0,W42&lt;&gt;0,W44&lt;&gt;0,W46&lt;&gt;0,W48&lt;&gt;0,W50&lt;&gt;0),"1",0)</f>
        <v>0</v>
      </c>
      <c r="P53" s="133">
        <v>54000</v>
      </c>
      <c r="Q53" s="134">
        <v>50501</v>
      </c>
      <c r="R53" s="134">
        <v>52601</v>
      </c>
      <c r="S53" s="134">
        <v>52602</v>
      </c>
      <c r="T53" s="134">
        <v>52106</v>
      </c>
      <c r="U53" s="137">
        <v>51212</v>
      </c>
      <c r="V53" s="135">
        <v>51017</v>
      </c>
      <c r="W53" s="136">
        <v>51010</v>
      </c>
      <c r="X53" s="134">
        <v>51610</v>
      </c>
      <c r="Y53" s="134">
        <v>51710</v>
      </c>
      <c r="Z53" s="134">
        <v>51510</v>
      </c>
      <c r="AA53" s="137">
        <v>52510</v>
      </c>
      <c r="AB53" s="138">
        <v>60000</v>
      </c>
    </row>
    <row r="54" spans="2:28" s="1" customFormat="1" ht="21" customHeight="1" thickBot="1" x14ac:dyDescent="0.3">
      <c r="B54" s="716"/>
      <c r="C54" s="717"/>
      <c r="D54" s="718">
        <f>F54+G54+H54</f>
        <v>0</v>
      </c>
      <c r="E54" s="717"/>
      <c r="F54" s="718">
        <f>N8+N10+N12+N14+N18+N22+N24+N26+N28+N30+N32+N34+N42+N44+N46+N48+N50+N52</f>
        <v>0</v>
      </c>
      <c r="G54" s="718">
        <f>N16+N36+N38+N40</f>
        <v>0</v>
      </c>
      <c r="H54" s="718">
        <f>N20</f>
        <v>0</v>
      </c>
      <c r="I54" s="655"/>
      <c r="J54" s="655"/>
      <c r="K54" s="655"/>
      <c r="L54" s="546"/>
      <c r="M54" s="547"/>
      <c r="N54" s="704" t="str">
        <f>IF(N40&gt;F5/2,"šablona na využití ICT překračuje polovinu maximální dotace","")</f>
        <v/>
      </c>
      <c r="O54" s="17"/>
      <c r="P54" s="607">
        <f>SUM(P8:P52)</f>
        <v>0</v>
      </c>
      <c r="Q54" s="608">
        <f>ROUND(SUM(Q8:Q52),2)</f>
        <v>0</v>
      </c>
      <c r="R54" s="608">
        <f>ROUND(SUM(R8:R52),2)</f>
        <v>0</v>
      </c>
      <c r="S54" s="607">
        <f>SUM(S8:S52)</f>
        <v>0</v>
      </c>
      <c r="T54" s="607">
        <f>SUM(T8:T52)</f>
        <v>0</v>
      </c>
      <c r="U54" s="609">
        <f>SUM(U8:U52)</f>
        <v>0</v>
      </c>
      <c r="V54" s="609">
        <f>SUM(V8:V52)</f>
        <v>0</v>
      </c>
      <c r="W54" s="610">
        <f>O53</f>
        <v>0</v>
      </c>
      <c r="X54" s="611">
        <f>IF(W54&gt;0,"XXX",0)</f>
        <v>0</v>
      </c>
      <c r="Y54" s="611">
        <f>X54</f>
        <v>0</v>
      </c>
      <c r="Z54" s="612">
        <f>X54</f>
        <v>0</v>
      </c>
      <c r="AA54" s="613">
        <f>ROUND(SUM(AA8:AA52),0)</f>
        <v>0</v>
      </c>
      <c r="AB54" s="614">
        <f>FLOOR(SUM(AB8:AB52),1)</f>
        <v>0</v>
      </c>
    </row>
    <row r="55" spans="2:28" s="1" customFormat="1" ht="18.75" customHeight="1" thickBot="1" x14ac:dyDescent="0.3">
      <c r="B55" s="719"/>
      <c r="C55" s="720"/>
      <c r="D55" s="720"/>
      <c r="E55" s="721"/>
      <c r="F55" s="720"/>
      <c r="G55" s="722"/>
      <c r="H55" s="720"/>
      <c r="I55" s="548"/>
      <c r="J55" s="548"/>
      <c r="K55" s="548"/>
      <c r="L55" s="548"/>
      <c r="M55" s="549"/>
      <c r="N55" s="550"/>
      <c r="O55" s="17"/>
      <c r="P55" s="615" t="str">
        <f>IF(OR(P18&lt;&gt;0,P20&lt;&gt;0),"* Hodnotu součtu za celý projekt navyšte o plánovaný počet DVPP","")</f>
        <v/>
      </c>
      <c r="Q55" s="548"/>
      <c r="R55" s="548"/>
      <c r="S55" s="548"/>
      <c r="T55" s="548"/>
      <c r="U55" s="548"/>
      <c r="V55" s="548"/>
      <c r="W55" s="548"/>
      <c r="X55" s="548"/>
      <c r="Y55" s="548"/>
      <c r="Z55" s="548"/>
      <c r="AA55" s="548"/>
      <c r="AB55" s="616"/>
    </row>
  </sheetData>
  <sheetProtection algorithmName="SHA-512" hashValue="u8Lv09+Il3yLbJGiizfNFTUyH1f5s1I0zZHkzaSHpnrQ0waW0It0WORdlKH5fttfxSC/p+AyMGf8qoFW/0IiKw==" saltValue="5vW8zYN9QgL1ce69sfBLhw==" spinCount="100000" sheet="1" objects="1" scenarios="1"/>
  <mergeCells count="69">
    <mergeCell ref="H12:J12"/>
    <mergeCell ref="H14:J14"/>
    <mergeCell ref="H16:J16"/>
    <mergeCell ref="H18:J18"/>
    <mergeCell ref="AA2:AA5"/>
    <mergeCell ref="K2:K6"/>
    <mergeCell ref="L2:L6"/>
    <mergeCell ref="P2:P5"/>
    <mergeCell ref="AB2:AB5"/>
    <mergeCell ref="Q2:Q5"/>
    <mergeCell ref="W6:AA6"/>
    <mergeCell ref="T2:T5"/>
    <mergeCell ref="U2:U5"/>
    <mergeCell ref="W2:W5"/>
    <mergeCell ref="X2:X5"/>
    <mergeCell ref="Y2:Y5"/>
    <mergeCell ref="Z2:Z5"/>
    <mergeCell ref="R2:R5"/>
    <mergeCell ref="P6:V6"/>
    <mergeCell ref="S2:S5"/>
    <mergeCell ref="V2:V5"/>
    <mergeCell ref="H20:J20"/>
    <mergeCell ref="D30:G30"/>
    <mergeCell ref="D32:G32"/>
    <mergeCell ref="D34:G34"/>
    <mergeCell ref="H36:J36"/>
    <mergeCell ref="H22:J22"/>
    <mergeCell ref="D22:G22"/>
    <mergeCell ref="H24:J24"/>
    <mergeCell ref="H26:J26"/>
    <mergeCell ref="D24:G24"/>
    <mergeCell ref="D26:G26"/>
    <mergeCell ref="D28:G28"/>
    <mergeCell ref="D20:G20"/>
    <mergeCell ref="B3:G3"/>
    <mergeCell ref="B7:G7"/>
    <mergeCell ref="H7:J7"/>
    <mergeCell ref="N2:N6"/>
    <mergeCell ref="H2:J6"/>
    <mergeCell ref="H53:J53"/>
    <mergeCell ref="H40:J40"/>
    <mergeCell ref="D8:G8"/>
    <mergeCell ref="D10:G10"/>
    <mergeCell ref="D12:G12"/>
    <mergeCell ref="D14:G14"/>
    <mergeCell ref="D16:G16"/>
    <mergeCell ref="D18:G18"/>
    <mergeCell ref="H8:J8"/>
    <mergeCell ref="H10:J10"/>
    <mergeCell ref="H42:J42"/>
    <mergeCell ref="H44:J44"/>
    <mergeCell ref="H28:J28"/>
    <mergeCell ref="H30:J30"/>
    <mergeCell ref="H32:J32"/>
    <mergeCell ref="H34:J34"/>
    <mergeCell ref="H52:J52"/>
    <mergeCell ref="H48:J48"/>
    <mergeCell ref="H50:J50"/>
    <mergeCell ref="H46:J46"/>
    <mergeCell ref="H38:J38"/>
    <mergeCell ref="D48:G48"/>
    <mergeCell ref="D50:G50"/>
    <mergeCell ref="D52:G52"/>
    <mergeCell ref="D36:G36"/>
    <mergeCell ref="D38:G38"/>
    <mergeCell ref="D40:G40"/>
    <mergeCell ref="D42:G42"/>
    <mergeCell ref="D44:G44"/>
    <mergeCell ref="D46:G46"/>
  </mergeCells>
  <conditionalFormatting sqref="L10 L22 L8 L12 L14 L20">
    <cfRule type="expression" dxfId="42" priority="19">
      <formula>$E$5="Ano"</formula>
    </cfRule>
  </conditionalFormatting>
  <conditionalFormatting sqref="D5">
    <cfRule type="cellIs" dxfId="41" priority="6" stopIfTrue="1" operator="lessThan">
      <formula>0</formula>
    </cfRule>
    <cfRule type="cellIs" dxfId="40" priority="7" operator="greaterThan">
      <formula>2000</formula>
    </cfRule>
  </conditionalFormatting>
  <conditionalFormatting sqref="H53:N53 H7:N7">
    <cfRule type="expression" dxfId="39" priority="20" stopIfTrue="1">
      <formula>$N$53&gt;$F$5</formula>
    </cfRule>
    <cfRule type="expression" dxfId="38" priority="21" stopIfTrue="1">
      <formula>$N$53&lt;#REF!</formula>
    </cfRule>
    <cfRule type="expression" dxfId="37" priority="22">
      <formula>$N$53&gt;#REF!</formula>
    </cfRule>
  </conditionalFormatting>
  <conditionalFormatting sqref="D5">
    <cfRule type="expression" dxfId="36" priority="5">
      <formula>$M$6=1</formula>
    </cfRule>
  </conditionalFormatting>
  <conditionalFormatting sqref="L22">
    <cfRule type="expression" dxfId="35" priority="3">
      <formula>$L$22=1</formula>
    </cfRule>
  </conditionalFormatting>
  <conditionalFormatting sqref="L40 N40">
    <cfRule type="expression" dxfId="34" priority="1">
      <formula>$N40&gt;$F$5/2</formula>
    </cfRule>
  </conditionalFormatting>
  <dataValidations count="7">
    <dataValidation type="whole" allowBlank="1" showInputMessage="1" showErrorMessage="1" sqref="L9 L11 L19:L21 L13 L15:L17 L23:L39 L41:L52">
      <formula1>0</formula1>
      <formula2>999999</formula2>
    </dataValidation>
    <dataValidation type="list" allowBlank="1" showInputMessage="1" showErrorMessage="1" sqref="E5">
      <formula1>"Ano,Ne"</formula1>
    </dataValidation>
    <dataValidation type="whole" allowBlank="1" showInputMessage="1" showErrorMessage="1" sqref="L8 L14 L12 L10">
      <formula1>0</formula1>
      <formula2>1000</formula2>
    </dataValidation>
    <dataValidation type="whole" allowBlank="1" showErrorMessage="1" sqref="L18">
      <formula1>0</formula1>
      <formula2>999999</formula2>
    </dataValidation>
    <dataValidation type="whole" allowBlank="1" showInputMessage="1" showErrorMessage="1" prompt="nejméně 2" sqref="L22">
      <formula1>0</formula1>
      <formula2>999999</formula2>
    </dataValidation>
    <dataValidation type="list" allowBlank="1" showInputMessage="1" showErrorMessage="1" error="vyberte možnost z nabídky" prompt="vyberte z nabídky jednu možnost" sqref="D40:G40">
      <formula1>ICT</formula1>
    </dataValidation>
    <dataValidation type="whole" allowBlank="1" showInputMessage="1" showErrorMessage="1" prompt="V názvu aktivity vyberte z nabídky jednu z variant aktivity. _x000a_Aktivitu je možné zvolit nejvýš v hodnotě dosahující poloviny maximální výše dotace pro daný subjekt." sqref="L40">
      <formula1>0</formula1>
      <formula2>999999</formula2>
    </dataValidation>
  </dataValidations>
  <hyperlinks>
    <hyperlink ref="B1" location="'Úvodní strana'!A1" display="zpět na úvodní stranu"/>
  </hyperlinks>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44"/>
  <sheetViews>
    <sheetView zoomScaleNormal="100" workbookViewId="0">
      <selection activeCell="D5" sqref="D5"/>
    </sheetView>
  </sheetViews>
  <sheetFormatPr defaultRowHeight="14.25" x14ac:dyDescent="0.25"/>
  <cols>
    <col min="1" max="1" width="1.7109375" style="4" customWidth="1"/>
    <col min="2" max="2" width="7.28515625" style="8" customWidth="1"/>
    <col min="3" max="3" width="3.7109375" style="5" hidden="1" customWidth="1"/>
    <col min="4" max="4" width="12.28515625" style="5" customWidth="1"/>
    <col min="5" max="5" width="11.5703125" style="5" customWidth="1"/>
    <col min="6" max="6" width="17.140625" style="5" customWidth="1"/>
    <col min="7" max="7" width="4.7109375" style="5" customWidth="1"/>
    <col min="8" max="8" width="17.140625" style="5" customWidth="1"/>
    <col min="9" max="9" width="16.5703125" style="5" customWidth="1"/>
    <col min="10" max="10" width="23.140625" style="5" customWidth="1"/>
    <col min="11" max="11" width="12.140625" style="4" customWidth="1"/>
    <col min="12" max="12" width="15.28515625" style="5" customWidth="1"/>
    <col min="13" max="13" width="10.140625" style="17" hidden="1" customWidth="1"/>
    <col min="14" max="14" width="14.7109375" style="6" customWidth="1"/>
    <col min="15" max="15" width="2.85546875" style="17" customWidth="1"/>
    <col min="16" max="16" width="8" style="6" customWidth="1"/>
    <col min="17" max="17" width="14.7109375" style="6" customWidth="1"/>
    <col min="18" max="18" width="6.5703125" style="5" hidden="1" customWidth="1"/>
    <col min="19" max="19" width="6.42578125" style="5" hidden="1" customWidth="1"/>
    <col min="20" max="21" width="6.85546875" style="5" hidden="1" customWidth="1"/>
    <col min="22" max="22" width="6.42578125" style="5" hidden="1" customWidth="1"/>
    <col min="23" max="24" width="6.85546875" style="5" hidden="1" customWidth="1"/>
    <col min="25" max="25" width="7.85546875" style="5" hidden="1" customWidth="1"/>
    <col min="26" max="26" width="6.42578125" style="5" hidden="1" customWidth="1"/>
    <col min="27" max="27" width="6.7109375" style="5" hidden="1" customWidth="1"/>
    <col min="28" max="28" width="6.28515625" style="5" hidden="1" customWidth="1"/>
    <col min="29" max="29" width="6.5703125" style="5" hidden="1" customWidth="1"/>
    <col min="30" max="30" width="7.42578125" style="5" hidden="1" customWidth="1"/>
    <col min="31" max="16384" width="9.140625" style="4"/>
  </cols>
  <sheetData>
    <row r="1" spans="2:30" ht="15.75" thickBot="1" x14ac:dyDescent="0.3">
      <c r="B1" s="78" t="s">
        <v>47</v>
      </c>
      <c r="C1" s="4"/>
      <c r="D1" s="4"/>
      <c r="E1" s="4"/>
      <c r="F1" s="4"/>
      <c r="R1" s="5" t="s">
        <v>302</v>
      </c>
    </row>
    <row r="2" spans="2:30" ht="9.75" customHeight="1" x14ac:dyDescent="0.25">
      <c r="B2" s="141"/>
      <c r="C2" s="142"/>
      <c r="D2" s="142"/>
      <c r="E2" s="142"/>
      <c r="F2" s="142"/>
      <c r="G2" s="142"/>
      <c r="H2" s="964" t="s">
        <v>54</v>
      </c>
      <c r="I2" s="965"/>
      <c r="J2" s="966"/>
      <c r="K2" s="973" t="s">
        <v>30</v>
      </c>
      <c r="L2" s="976" t="s">
        <v>32</v>
      </c>
      <c r="M2" s="639">
        <v>100000</v>
      </c>
      <c r="N2" s="984" t="s">
        <v>31</v>
      </c>
      <c r="P2" s="987" t="s">
        <v>307</v>
      </c>
      <c r="Q2" s="988"/>
      <c r="R2" s="979" t="s">
        <v>12</v>
      </c>
      <c r="S2" s="997" t="s">
        <v>0</v>
      </c>
      <c r="T2" s="997" t="s">
        <v>1</v>
      </c>
      <c r="U2" s="997" t="s">
        <v>126</v>
      </c>
      <c r="V2" s="997" t="s">
        <v>127</v>
      </c>
      <c r="W2" s="997" t="s">
        <v>128</v>
      </c>
      <c r="X2" s="997" t="s">
        <v>129</v>
      </c>
      <c r="Y2" s="1003" t="s">
        <v>4</v>
      </c>
      <c r="Z2" s="997" t="s">
        <v>5</v>
      </c>
      <c r="AA2" s="997" t="s">
        <v>6</v>
      </c>
      <c r="AB2" s="997" t="s">
        <v>7</v>
      </c>
      <c r="AC2" s="993" t="s">
        <v>8</v>
      </c>
      <c r="AD2" s="995" t="s">
        <v>3</v>
      </c>
    </row>
    <row r="3" spans="2:30" ht="25.5" customHeight="1" x14ac:dyDescent="0.25">
      <c r="B3" s="981" t="s">
        <v>66</v>
      </c>
      <c r="C3" s="982"/>
      <c r="D3" s="982"/>
      <c r="E3" s="982"/>
      <c r="F3" s="982"/>
      <c r="G3" s="983"/>
      <c r="H3" s="967"/>
      <c r="I3" s="968"/>
      <c r="J3" s="969"/>
      <c r="K3" s="974"/>
      <c r="L3" s="977"/>
      <c r="M3" s="639">
        <v>1800</v>
      </c>
      <c r="N3" s="985"/>
      <c r="P3" s="989"/>
      <c r="Q3" s="990"/>
      <c r="R3" s="980"/>
      <c r="S3" s="998"/>
      <c r="T3" s="998"/>
      <c r="U3" s="998"/>
      <c r="V3" s="998"/>
      <c r="W3" s="998"/>
      <c r="X3" s="998"/>
      <c r="Y3" s="1004"/>
      <c r="Z3" s="998"/>
      <c r="AA3" s="998"/>
      <c r="AB3" s="998"/>
      <c r="AC3" s="994"/>
      <c r="AD3" s="996"/>
    </row>
    <row r="4" spans="2:30" s="5" customFormat="1" ht="41.25" customHeight="1" thickBot="1" x14ac:dyDescent="0.35">
      <c r="B4" s="318"/>
      <c r="C4" s="319"/>
      <c r="D4" s="499" t="s">
        <v>63</v>
      </c>
      <c r="E4" s="500" t="s">
        <v>38</v>
      </c>
      <c r="F4" s="500" t="s">
        <v>21</v>
      </c>
      <c r="G4" s="321"/>
      <c r="H4" s="967"/>
      <c r="I4" s="968"/>
      <c r="J4" s="969"/>
      <c r="K4" s="974"/>
      <c r="L4" s="977"/>
      <c r="M4" s="640">
        <f>IF(SUM($Y$8:$Y$34)&lt;&gt;0,1,0)</f>
        <v>0</v>
      </c>
      <c r="N4" s="985"/>
      <c r="O4" s="17"/>
      <c r="P4" s="991"/>
      <c r="Q4" s="992"/>
      <c r="R4" s="980"/>
      <c r="S4" s="998"/>
      <c r="T4" s="998"/>
      <c r="U4" s="998"/>
      <c r="V4" s="998"/>
      <c r="W4" s="998"/>
      <c r="X4" s="998"/>
      <c r="Y4" s="1004"/>
      <c r="Z4" s="998"/>
      <c r="AA4" s="998"/>
      <c r="AB4" s="998"/>
      <c r="AC4" s="994"/>
      <c r="AD4" s="996"/>
    </row>
    <row r="5" spans="2:30" s="7" customFormat="1" ht="28.5" customHeight="1" x14ac:dyDescent="0.3">
      <c r="B5" s="318"/>
      <c r="C5" s="319"/>
      <c r="D5" s="678">
        <v>0</v>
      </c>
      <c r="E5" s="679" t="s">
        <v>39</v>
      </c>
      <c r="F5" s="501">
        <f>IF(M6&gt;5000000,5000000,M6)</f>
        <v>0</v>
      </c>
      <c r="G5" s="322"/>
      <c r="H5" s="967"/>
      <c r="I5" s="968"/>
      <c r="J5" s="969"/>
      <c r="K5" s="974"/>
      <c r="L5" s="977"/>
      <c r="M5" s="641">
        <f>IF((D5=0),IF(N35&gt;0,1,0),0)</f>
        <v>0</v>
      </c>
      <c r="N5" s="985"/>
      <c r="O5" s="17"/>
      <c r="P5" s="737" t="s">
        <v>308</v>
      </c>
      <c r="Q5" s="737" t="s">
        <v>309</v>
      </c>
      <c r="R5" s="980"/>
      <c r="S5" s="998"/>
      <c r="T5" s="998"/>
      <c r="U5" s="998"/>
      <c r="V5" s="998"/>
      <c r="W5" s="998"/>
      <c r="X5" s="998"/>
      <c r="Y5" s="1004"/>
      <c r="Z5" s="998"/>
      <c r="AA5" s="998"/>
      <c r="AB5" s="998"/>
      <c r="AC5" s="994"/>
      <c r="AD5" s="996"/>
    </row>
    <row r="6" spans="2:30" s="1" customFormat="1" ht="18" customHeight="1" thickBot="1" x14ac:dyDescent="0.3">
      <c r="B6" s="318"/>
      <c r="C6" s="320"/>
      <c r="D6" s="320"/>
      <c r="E6" s="320"/>
      <c r="F6" s="320"/>
      <c r="G6" s="322"/>
      <c r="H6" s="970"/>
      <c r="I6" s="971"/>
      <c r="J6" s="972"/>
      <c r="K6" s="975"/>
      <c r="L6" s="978"/>
      <c r="M6" s="635">
        <f>IF(D5&gt;0,M2+D5*M3,0)</f>
        <v>0</v>
      </c>
      <c r="N6" s="986"/>
      <c r="O6" s="18"/>
      <c r="P6" s="738"/>
      <c r="Q6" s="738"/>
      <c r="R6" s="1002" t="s">
        <v>10</v>
      </c>
      <c r="S6" s="1000"/>
      <c r="T6" s="1000"/>
      <c r="U6" s="1000"/>
      <c r="V6" s="1000"/>
      <c r="W6" s="1000"/>
      <c r="X6" s="1001"/>
      <c r="Y6" s="999" t="s">
        <v>9</v>
      </c>
      <c r="Z6" s="1000"/>
      <c r="AA6" s="1000"/>
      <c r="AB6" s="1000"/>
      <c r="AC6" s="1001"/>
      <c r="AD6" s="323" t="s">
        <v>2</v>
      </c>
    </row>
    <row r="7" spans="2:30" s="1" customFormat="1" ht="18" thickBot="1" x14ac:dyDescent="0.3">
      <c r="B7" s="953" t="s">
        <v>82</v>
      </c>
      <c r="C7" s="954"/>
      <c r="D7" s="954"/>
      <c r="E7" s="954"/>
      <c r="F7" s="954"/>
      <c r="G7" s="954"/>
      <c r="H7" s="955" t="str">
        <f>H35</f>
        <v xml:space="preserve"> možno ještě rozdělit</v>
      </c>
      <c r="I7" s="955"/>
      <c r="J7" s="955"/>
      <c r="K7" s="768">
        <f>K35</f>
        <v>0</v>
      </c>
      <c r="L7" s="768"/>
      <c r="M7" s="359">
        <f>M35</f>
        <v>0</v>
      </c>
      <c r="N7" s="360">
        <f>N35</f>
        <v>0</v>
      </c>
      <c r="O7" s="18"/>
      <c r="P7" s="739"/>
      <c r="Q7" s="739">
        <f>Q35</f>
        <v>0</v>
      </c>
      <c r="R7" s="361">
        <v>54000</v>
      </c>
      <c r="S7" s="362">
        <v>50501</v>
      </c>
      <c r="T7" s="362">
        <v>52601</v>
      </c>
      <c r="U7" s="362">
        <v>52602</v>
      </c>
      <c r="V7" s="362">
        <v>52106</v>
      </c>
      <c r="W7" s="388">
        <v>51212</v>
      </c>
      <c r="X7" s="363">
        <v>51017</v>
      </c>
      <c r="Y7" s="364">
        <v>51010</v>
      </c>
      <c r="Z7" s="365">
        <v>51610</v>
      </c>
      <c r="AA7" s="365">
        <v>51710</v>
      </c>
      <c r="AB7" s="365">
        <v>51510</v>
      </c>
      <c r="AC7" s="366">
        <v>52510</v>
      </c>
      <c r="AD7" s="367">
        <v>60000</v>
      </c>
    </row>
    <row r="8" spans="2:30" s="1" customFormat="1" ht="30" customHeight="1" thickBot="1" x14ac:dyDescent="0.3">
      <c r="B8" s="349" t="s">
        <v>182</v>
      </c>
      <c r="C8" s="428" t="s">
        <v>133</v>
      </c>
      <c r="D8" s="960" t="s">
        <v>183</v>
      </c>
      <c r="E8" s="960"/>
      <c r="F8" s="960"/>
      <c r="G8" s="962"/>
      <c r="H8" s="959" t="s">
        <v>57</v>
      </c>
      <c r="I8" s="960"/>
      <c r="J8" s="961"/>
      <c r="K8" s="350">
        <v>3617</v>
      </c>
      <c r="L8" s="680">
        <v>0</v>
      </c>
      <c r="M8" s="522">
        <f>IF($E$5="Ano",0,L8)</f>
        <v>0</v>
      </c>
      <c r="N8" s="346">
        <f>K8*M8</f>
        <v>0</v>
      </c>
      <c r="O8" s="17"/>
      <c r="P8" s="751">
        <f>L8+ŠK!L8</f>
        <v>0</v>
      </c>
      <c r="Q8" s="740">
        <f>N8+ŠK!N8</f>
        <v>0</v>
      </c>
      <c r="R8" s="324"/>
      <c r="S8" s="325">
        <f>M8*1/120</f>
        <v>0</v>
      </c>
      <c r="T8" s="325"/>
      <c r="U8" s="325"/>
      <c r="V8" s="326"/>
      <c r="W8" s="389"/>
      <c r="X8" s="327"/>
      <c r="Y8" s="328">
        <f>IF($M8&lt;&gt;0,"X",0)</f>
        <v>0</v>
      </c>
      <c r="Z8" s="326">
        <f>IF($M8&lt;&gt;0,"XXX",0)</f>
        <v>0</v>
      </c>
      <c r="AA8" s="326">
        <f>IF($M8&lt;&gt;0,"XXX",0)</f>
        <v>0</v>
      </c>
      <c r="AB8" s="326">
        <f>IF($M8&lt;&gt;0,"XXX",0)</f>
        <v>0</v>
      </c>
      <c r="AC8" s="329"/>
      <c r="AD8" s="330"/>
    </row>
    <row r="9" spans="2:30" s="1" customFormat="1" ht="30" hidden="1" customHeight="1" x14ac:dyDescent="0.25">
      <c r="B9" s="351"/>
      <c r="C9" s="352"/>
      <c r="D9" s="352"/>
      <c r="E9" s="352"/>
      <c r="F9" s="352"/>
      <c r="G9" s="659"/>
      <c r="H9" s="353"/>
      <c r="I9" s="354"/>
      <c r="J9" s="355"/>
      <c r="K9" s="356"/>
      <c r="L9" s="3"/>
      <c r="M9" s="523"/>
      <c r="N9" s="347"/>
      <c r="O9" s="17"/>
      <c r="P9" s="752"/>
      <c r="Q9" s="741"/>
      <c r="R9" s="331"/>
      <c r="S9" s="332"/>
      <c r="T9" s="332"/>
      <c r="U9" s="332"/>
      <c r="V9" s="333"/>
      <c r="W9" s="390"/>
      <c r="X9" s="334"/>
      <c r="Y9" s="335"/>
      <c r="Z9" s="333"/>
      <c r="AA9" s="333"/>
      <c r="AB9" s="333"/>
      <c r="AC9" s="336"/>
      <c r="AD9" s="337"/>
    </row>
    <row r="10" spans="2:30" s="1" customFormat="1" ht="30" customHeight="1" thickBot="1" x14ac:dyDescent="0.3">
      <c r="B10" s="357" t="s">
        <v>184</v>
      </c>
      <c r="C10" s="428" t="s">
        <v>133</v>
      </c>
      <c r="D10" s="957" t="s">
        <v>185</v>
      </c>
      <c r="E10" s="957"/>
      <c r="F10" s="957"/>
      <c r="G10" s="963"/>
      <c r="H10" s="956" t="s">
        <v>58</v>
      </c>
      <c r="I10" s="957"/>
      <c r="J10" s="958"/>
      <c r="K10" s="358">
        <v>5871</v>
      </c>
      <c r="L10" s="676">
        <v>0</v>
      </c>
      <c r="M10" s="524">
        <f>IF($E$5="Ano",0,L10)</f>
        <v>0</v>
      </c>
      <c r="N10" s="348">
        <f>K10*M10</f>
        <v>0</v>
      </c>
      <c r="O10" s="17"/>
      <c r="P10" s="751">
        <f>L10+ŠK!L10</f>
        <v>0</v>
      </c>
      <c r="Q10" s="740">
        <f>N10+ŠK!N10</f>
        <v>0</v>
      </c>
      <c r="R10" s="338"/>
      <c r="S10" s="339">
        <f>M10*1/120</f>
        <v>0</v>
      </c>
      <c r="T10" s="339"/>
      <c r="U10" s="339"/>
      <c r="V10" s="340"/>
      <c r="W10" s="391"/>
      <c r="X10" s="341"/>
      <c r="Y10" s="342">
        <f>IF($M10&lt;&gt;0,"X",0)</f>
        <v>0</v>
      </c>
      <c r="Z10" s="340">
        <f>IF($M10&lt;&gt;0,"XXX",0)</f>
        <v>0</v>
      </c>
      <c r="AA10" s="340">
        <f>IF($M10&lt;&gt;0,"XXX",0)</f>
        <v>0</v>
      </c>
      <c r="AB10" s="340">
        <f>IF($M10&lt;&gt;0,"XXX",0)</f>
        <v>0</v>
      </c>
      <c r="AC10" s="343"/>
      <c r="AD10" s="344"/>
    </row>
    <row r="11" spans="2:30" s="1" customFormat="1" ht="30" hidden="1" customHeight="1" x14ac:dyDescent="0.25">
      <c r="B11" s="357"/>
      <c r="C11" s="761"/>
      <c r="D11" s="761"/>
      <c r="E11" s="761"/>
      <c r="F11" s="761"/>
      <c r="G11" s="354"/>
      <c r="H11" s="353"/>
      <c r="I11" s="354"/>
      <c r="J11" s="663"/>
      <c r="K11" s="358"/>
      <c r="L11" s="2"/>
      <c r="M11" s="523"/>
      <c r="N11" s="348"/>
      <c r="O11" s="17"/>
      <c r="P11" s="753"/>
      <c r="Q11" s="742"/>
      <c r="R11" s="338"/>
      <c r="S11" s="339"/>
      <c r="T11" s="339"/>
      <c r="U11" s="339"/>
      <c r="V11" s="340"/>
      <c r="W11" s="391"/>
      <c r="X11" s="341"/>
      <c r="Y11" s="342"/>
      <c r="Z11" s="340"/>
      <c r="AA11" s="340"/>
      <c r="AB11" s="340"/>
      <c r="AC11" s="343"/>
      <c r="AD11" s="344"/>
    </row>
    <row r="12" spans="2:30" s="1" customFormat="1" ht="30" customHeight="1" thickBot="1" x14ac:dyDescent="0.3">
      <c r="B12" s="357" t="s">
        <v>186</v>
      </c>
      <c r="C12" s="428" t="s">
        <v>133</v>
      </c>
      <c r="D12" s="957" t="s">
        <v>187</v>
      </c>
      <c r="E12" s="957"/>
      <c r="F12" s="957"/>
      <c r="G12" s="963"/>
      <c r="H12" s="956" t="s">
        <v>60</v>
      </c>
      <c r="I12" s="957"/>
      <c r="J12" s="958"/>
      <c r="K12" s="358">
        <v>4849</v>
      </c>
      <c r="L12" s="676">
        <v>0</v>
      </c>
      <c r="M12" s="524">
        <f>IF($E$5="Ano",0,L12)</f>
        <v>0</v>
      </c>
      <c r="N12" s="348">
        <f>K12*M12</f>
        <v>0</v>
      </c>
      <c r="O12" s="17"/>
      <c r="P12" s="751">
        <f>L12+ŠK!L12</f>
        <v>0</v>
      </c>
      <c r="Q12" s="740">
        <f>N12+ŠK!N12</f>
        <v>0</v>
      </c>
      <c r="R12" s="338"/>
      <c r="S12" s="339">
        <f>M12*1/24</f>
        <v>0</v>
      </c>
      <c r="T12" s="339"/>
      <c r="U12" s="339"/>
      <c r="V12" s="340"/>
      <c r="W12" s="391"/>
      <c r="X12" s="341"/>
      <c r="Y12" s="342">
        <f>IF($M12&lt;&gt;0,"X",0)</f>
        <v>0</v>
      </c>
      <c r="Z12" s="340">
        <f>IF($M12&lt;&gt;0,"XXX",0)</f>
        <v>0</v>
      </c>
      <c r="AA12" s="340">
        <f>IF($M12&lt;&gt;0,"XXX",0)</f>
        <v>0</v>
      </c>
      <c r="AB12" s="340">
        <f>IF($M12&lt;&gt;0,"XXX",0)</f>
        <v>0</v>
      </c>
      <c r="AC12" s="343"/>
      <c r="AD12" s="344"/>
    </row>
    <row r="13" spans="2:30" s="1" customFormat="1" ht="30" hidden="1" customHeight="1" x14ac:dyDescent="0.25">
      <c r="B13" s="357"/>
      <c r="C13" s="761"/>
      <c r="D13" s="761"/>
      <c r="E13" s="761"/>
      <c r="F13" s="761"/>
      <c r="G13" s="354"/>
      <c r="H13" s="353"/>
      <c r="I13" s="354"/>
      <c r="J13" s="663"/>
      <c r="K13" s="358"/>
      <c r="L13" s="2"/>
      <c r="M13" s="525"/>
      <c r="N13" s="348"/>
      <c r="O13" s="17"/>
      <c r="P13" s="753"/>
      <c r="Q13" s="742"/>
      <c r="R13" s="338"/>
      <c r="S13" s="339"/>
      <c r="T13" s="339"/>
      <c r="U13" s="339"/>
      <c r="V13" s="340"/>
      <c r="W13" s="391"/>
      <c r="X13" s="341"/>
      <c r="Y13" s="342"/>
      <c r="Z13" s="340"/>
      <c r="AA13" s="340"/>
      <c r="AB13" s="340"/>
      <c r="AC13" s="343"/>
      <c r="AD13" s="344"/>
    </row>
    <row r="14" spans="2:30" s="1" customFormat="1" ht="30" customHeight="1" thickBot="1" x14ac:dyDescent="0.3">
      <c r="B14" s="357" t="s">
        <v>188</v>
      </c>
      <c r="C14" s="428" t="s">
        <v>133</v>
      </c>
      <c r="D14" s="957" t="s">
        <v>294</v>
      </c>
      <c r="E14" s="957"/>
      <c r="F14" s="957"/>
      <c r="G14" s="963"/>
      <c r="H14" s="956" t="s">
        <v>56</v>
      </c>
      <c r="I14" s="957"/>
      <c r="J14" s="958"/>
      <c r="K14" s="358">
        <v>3480</v>
      </c>
      <c r="L14" s="676">
        <v>0</v>
      </c>
      <c r="M14" s="524">
        <f>L14</f>
        <v>0</v>
      </c>
      <c r="N14" s="348">
        <f>K14*M14</f>
        <v>0</v>
      </c>
      <c r="O14" s="17"/>
      <c r="P14" s="751">
        <f>L14+ŠK!L14</f>
        <v>0</v>
      </c>
      <c r="Q14" s="740">
        <f>N14+ŠK!N14</f>
        <v>0</v>
      </c>
      <c r="R14" s="338">
        <f>IF(M14&lt;&gt;0,"*",0)</f>
        <v>0</v>
      </c>
      <c r="S14" s="339"/>
      <c r="T14" s="339"/>
      <c r="U14" s="339"/>
      <c r="V14" s="340"/>
      <c r="W14" s="391"/>
      <c r="X14" s="341"/>
      <c r="Y14" s="342"/>
      <c r="Z14" s="340"/>
      <c r="AA14" s="340"/>
      <c r="AB14" s="340"/>
      <c r="AC14" s="345">
        <f>M14/2</f>
        <v>0</v>
      </c>
      <c r="AD14" s="344">
        <f>M14/3</f>
        <v>0</v>
      </c>
    </row>
    <row r="15" spans="2:30" s="1" customFormat="1" ht="30" hidden="1" customHeight="1" x14ac:dyDescent="0.25">
      <c r="B15" s="357"/>
      <c r="C15" s="761"/>
      <c r="D15" s="761"/>
      <c r="E15" s="761"/>
      <c r="F15" s="761"/>
      <c r="G15" s="354"/>
      <c r="H15" s="353"/>
      <c r="I15" s="354"/>
      <c r="J15" s="663"/>
      <c r="K15" s="358"/>
      <c r="L15" s="2"/>
      <c r="M15" s="525"/>
      <c r="N15" s="348"/>
      <c r="O15" s="17"/>
      <c r="P15" s="753"/>
      <c r="Q15" s="742"/>
      <c r="R15" s="338"/>
      <c r="S15" s="339"/>
      <c r="T15" s="339"/>
      <c r="U15" s="339"/>
      <c r="V15" s="340"/>
      <c r="W15" s="391"/>
      <c r="X15" s="341"/>
      <c r="Y15" s="342"/>
      <c r="Z15" s="340"/>
      <c r="AA15" s="340"/>
      <c r="AB15" s="340"/>
      <c r="AC15" s="343"/>
      <c r="AD15" s="344"/>
    </row>
    <row r="16" spans="2:30" s="1" customFormat="1" ht="30" customHeight="1" thickBot="1" x14ac:dyDescent="0.3">
      <c r="B16" s="357" t="s">
        <v>189</v>
      </c>
      <c r="C16" s="426">
        <v>43103</v>
      </c>
      <c r="D16" s="957" t="s">
        <v>299</v>
      </c>
      <c r="E16" s="957"/>
      <c r="F16" s="957"/>
      <c r="G16" s="963"/>
      <c r="H16" s="956" t="s">
        <v>56</v>
      </c>
      <c r="I16" s="957"/>
      <c r="J16" s="958"/>
      <c r="K16" s="358">
        <v>3480</v>
      </c>
      <c r="L16" s="676">
        <v>0</v>
      </c>
      <c r="M16" s="524">
        <f>IF($E$5="Ano",0,L16)</f>
        <v>0</v>
      </c>
      <c r="N16" s="348">
        <f>K16*M16</f>
        <v>0</v>
      </c>
      <c r="O16" s="17"/>
      <c r="P16" s="751">
        <f>L16+ŠK!L16</f>
        <v>0</v>
      </c>
      <c r="Q16" s="740">
        <f>N16+ŠK!N16</f>
        <v>0</v>
      </c>
      <c r="R16" s="338">
        <f>IF(M16&lt;&gt;0,"*",0)</f>
        <v>0</v>
      </c>
      <c r="S16" s="339"/>
      <c r="T16" s="339"/>
      <c r="U16" s="339"/>
      <c r="V16" s="340"/>
      <c r="W16" s="391"/>
      <c r="X16" s="341"/>
      <c r="Y16" s="342"/>
      <c r="Z16" s="340"/>
      <c r="AA16" s="340"/>
      <c r="AB16" s="340"/>
      <c r="AC16" s="345">
        <f>M16/2</f>
        <v>0</v>
      </c>
      <c r="AD16" s="344">
        <f>M16/3</f>
        <v>0</v>
      </c>
    </row>
    <row r="17" spans="2:30" s="1" customFormat="1" ht="30" hidden="1" customHeight="1" x14ac:dyDescent="0.25">
      <c r="B17" s="357"/>
      <c r="C17" s="761"/>
      <c r="D17" s="761"/>
      <c r="E17" s="761"/>
      <c r="F17" s="761"/>
      <c r="G17" s="354"/>
      <c r="H17" s="353"/>
      <c r="I17" s="354"/>
      <c r="J17" s="663"/>
      <c r="K17" s="358"/>
      <c r="L17" s="2"/>
      <c r="M17" s="525"/>
      <c r="N17" s="348"/>
      <c r="O17" s="17"/>
      <c r="P17" s="753"/>
      <c r="Q17" s="742"/>
      <c r="R17" s="338"/>
      <c r="S17" s="339"/>
      <c r="T17" s="339"/>
      <c r="U17" s="339"/>
      <c r="V17" s="340"/>
      <c r="W17" s="391"/>
      <c r="X17" s="341"/>
      <c r="Y17" s="342"/>
      <c r="Z17" s="340"/>
      <c r="AA17" s="340"/>
      <c r="AB17" s="340"/>
      <c r="AC17" s="345"/>
      <c r="AD17" s="344"/>
    </row>
    <row r="18" spans="2:30" s="1" customFormat="1" ht="30" customHeight="1" thickBot="1" x14ac:dyDescent="0.3">
      <c r="B18" s="357" t="s">
        <v>190</v>
      </c>
      <c r="C18" s="428" t="s">
        <v>133</v>
      </c>
      <c r="D18" s="957" t="s">
        <v>191</v>
      </c>
      <c r="E18" s="957"/>
      <c r="F18" s="957"/>
      <c r="G18" s="963"/>
      <c r="H18" s="956" t="s">
        <v>192</v>
      </c>
      <c r="I18" s="957"/>
      <c r="J18" s="958"/>
      <c r="K18" s="358">
        <v>8456</v>
      </c>
      <c r="L18" s="676">
        <v>0</v>
      </c>
      <c r="M18" s="524">
        <f>L18</f>
        <v>0</v>
      </c>
      <c r="N18" s="348">
        <f>K18*M18</f>
        <v>0</v>
      </c>
      <c r="O18" s="17"/>
      <c r="P18" s="751">
        <f>L18+ŠK!L18</f>
        <v>0</v>
      </c>
      <c r="Q18" s="740">
        <f>N18+ŠK!N18</f>
        <v>0</v>
      </c>
      <c r="R18" s="338">
        <f>M18*3</f>
        <v>0</v>
      </c>
      <c r="S18" s="339"/>
      <c r="T18" s="339"/>
      <c r="U18" s="339"/>
      <c r="V18" s="340"/>
      <c r="W18" s="391"/>
      <c r="X18" s="341"/>
      <c r="Y18" s="342"/>
      <c r="Z18" s="340"/>
      <c r="AA18" s="340"/>
      <c r="AB18" s="340"/>
      <c r="AC18" s="345">
        <f>R18</f>
        <v>0</v>
      </c>
      <c r="AD18" s="344">
        <f>R18/2</f>
        <v>0</v>
      </c>
    </row>
    <row r="19" spans="2:30" s="1" customFormat="1" ht="30" hidden="1" customHeight="1" x14ac:dyDescent="0.25">
      <c r="B19" s="357"/>
      <c r="C19" s="761"/>
      <c r="D19" s="761"/>
      <c r="E19" s="761"/>
      <c r="F19" s="761"/>
      <c r="G19" s="354"/>
      <c r="H19" s="353"/>
      <c r="I19" s="354"/>
      <c r="J19" s="663"/>
      <c r="K19" s="358"/>
      <c r="L19" s="2"/>
      <c r="M19" s="525"/>
      <c r="N19" s="348"/>
      <c r="O19" s="17"/>
      <c r="P19" s="753"/>
      <c r="Q19" s="742"/>
      <c r="R19" s="338"/>
      <c r="S19" s="339"/>
      <c r="T19" s="339"/>
      <c r="U19" s="339"/>
      <c r="V19" s="340"/>
      <c r="W19" s="391"/>
      <c r="X19" s="341"/>
      <c r="Y19" s="342"/>
      <c r="Z19" s="340"/>
      <c r="AA19" s="340"/>
      <c r="AB19" s="340"/>
      <c r="AC19" s="345"/>
      <c r="AD19" s="344"/>
    </row>
    <row r="20" spans="2:30" s="1" customFormat="1" ht="30" customHeight="1" thickBot="1" x14ac:dyDescent="0.3">
      <c r="B20" s="357" t="s">
        <v>193</v>
      </c>
      <c r="C20" s="428" t="s">
        <v>133</v>
      </c>
      <c r="D20" s="957" t="s">
        <v>103</v>
      </c>
      <c r="E20" s="957"/>
      <c r="F20" s="957"/>
      <c r="G20" s="963"/>
      <c r="H20" s="956" t="s">
        <v>151</v>
      </c>
      <c r="I20" s="957"/>
      <c r="J20" s="958"/>
      <c r="K20" s="358">
        <v>9010</v>
      </c>
      <c r="L20" s="676">
        <v>0</v>
      </c>
      <c r="M20" s="524">
        <f>L20</f>
        <v>0</v>
      </c>
      <c r="N20" s="348">
        <f>K20*M20</f>
        <v>0</v>
      </c>
      <c r="O20" s="17"/>
      <c r="P20" s="751">
        <f>L20+ŠK!L20</f>
        <v>0</v>
      </c>
      <c r="Q20" s="740">
        <f>N20+ŠK!N20</f>
        <v>0</v>
      </c>
      <c r="R20" s="338">
        <f>2*M20</f>
        <v>0</v>
      </c>
      <c r="S20" s="339"/>
      <c r="T20" s="339"/>
      <c r="U20" s="339"/>
      <c r="V20" s="340"/>
      <c r="W20" s="391"/>
      <c r="X20" s="341"/>
      <c r="Y20" s="342"/>
      <c r="Z20" s="340"/>
      <c r="AA20" s="340"/>
      <c r="AB20" s="340"/>
      <c r="AC20" s="345">
        <f t="shared" ref="AC20" si="0">R20</f>
        <v>0</v>
      </c>
      <c r="AD20" s="344">
        <f>R20/2</f>
        <v>0</v>
      </c>
    </row>
    <row r="21" spans="2:30" s="1" customFormat="1" ht="30" hidden="1" customHeight="1" x14ac:dyDescent="0.25">
      <c r="B21" s="357"/>
      <c r="C21" s="761"/>
      <c r="D21" s="761"/>
      <c r="E21" s="761"/>
      <c r="F21" s="761"/>
      <c r="G21" s="354"/>
      <c r="H21" s="353"/>
      <c r="I21" s="354"/>
      <c r="J21" s="663"/>
      <c r="K21" s="358"/>
      <c r="L21" s="2"/>
      <c r="M21" s="525"/>
      <c r="N21" s="348"/>
      <c r="O21" s="17"/>
      <c r="P21" s="753"/>
      <c r="Q21" s="742"/>
      <c r="R21" s="338"/>
      <c r="S21" s="339"/>
      <c r="T21" s="339"/>
      <c r="U21" s="339"/>
      <c r="V21" s="340"/>
      <c r="W21" s="391"/>
      <c r="X21" s="341"/>
      <c r="Y21" s="342"/>
      <c r="Z21" s="340"/>
      <c r="AA21" s="340"/>
      <c r="AB21" s="340"/>
      <c r="AC21" s="345"/>
      <c r="AD21" s="344"/>
    </row>
    <row r="22" spans="2:30" s="1" customFormat="1" ht="39.75" customHeight="1" thickBot="1" x14ac:dyDescent="0.3">
      <c r="B22" s="357" t="s">
        <v>194</v>
      </c>
      <c r="C22" s="428" t="s">
        <v>133</v>
      </c>
      <c r="D22" s="957" t="s">
        <v>195</v>
      </c>
      <c r="E22" s="957"/>
      <c r="F22" s="957"/>
      <c r="G22" s="963"/>
      <c r="H22" s="956" t="s">
        <v>154</v>
      </c>
      <c r="I22" s="957"/>
      <c r="J22" s="958"/>
      <c r="K22" s="358">
        <v>8150</v>
      </c>
      <c r="L22" s="676">
        <v>0</v>
      </c>
      <c r="M22" s="524">
        <f>L22</f>
        <v>0</v>
      </c>
      <c r="N22" s="348">
        <f>K22*M22</f>
        <v>0</v>
      </c>
      <c r="O22" s="17"/>
      <c r="P22" s="751">
        <f>L22+ŠK!L22</f>
        <v>0</v>
      </c>
      <c r="Q22" s="740">
        <f>N22+ŠK!N22</f>
        <v>0</v>
      </c>
      <c r="R22" s="338">
        <f>2*M22</f>
        <v>0</v>
      </c>
      <c r="S22" s="339"/>
      <c r="T22" s="339"/>
      <c r="U22" s="339"/>
      <c r="V22" s="340"/>
      <c r="W22" s="391"/>
      <c r="X22" s="341"/>
      <c r="Y22" s="342"/>
      <c r="Z22" s="340"/>
      <c r="AA22" s="340"/>
      <c r="AB22" s="340"/>
      <c r="AC22" s="345">
        <f>R22</f>
        <v>0</v>
      </c>
      <c r="AD22" s="344">
        <f>AC22/2</f>
        <v>0</v>
      </c>
    </row>
    <row r="23" spans="2:30" s="1" customFormat="1" ht="30" hidden="1" customHeight="1" x14ac:dyDescent="0.25">
      <c r="B23" s="357"/>
      <c r="C23" s="761"/>
      <c r="D23" s="761"/>
      <c r="E23" s="761"/>
      <c r="F23" s="761"/>
      <c r="G23" s="354"/>
      <c r="H23" s="353"/>
      <c r="I23" s="354"/>
      <c r="J23" s="663"/>
      <c r="K23" s="358"/>
      <c r="L23" s="2"/>
      <c r="M23" s="525"/>
      <c r="N23" s="348"/>
      <c r="O23" s="17"/>
      <c r="P23" s="753"/>
      <c r="Q23" s="742"/>
      <c r="R23" s="338"/>
      <c r="S23" s="339"/>
      <c r="T23" s="339"/>
      <c r="U23" s="339"/>
      <c r="V23" s="340"/>
      <c r="W23" s="391"/>
      <c r="X23" s="341"/>
      <c r="Y23" s="342"/>
      <c r="Z23" s="340"/>
      <c r="AA23" s="340"/>
      <c r="AB23" s="340"/>
      <c r="AC23" s="345"/>
      <c r="AD23" s="344"/>
    </row>
    <row r="24" spans="2:30" s="1" customFormat="1" ht="30" customHeight="1" thickBot="1" x14ac:dyDescent="0.3">
      <c r="B24" s="357" t="s">
        <v>196</v>
      </c>
      <c r="C24" s="425" t="s">
        <v>112</v>
      </c>
      <c r="D24" s="957" t="s">
        <v>197</v>
      </c>
      <c r="E24" s="957"/>
      <c r="F24" s="957"/>
      <c r="G24" s="963"/>
      <c r="H24" s="956" t="s">
        <v>110</v>
      </c>
      <c r="I24" s="957"/>
      <c r="J24" s="958"/>
      <c r="K24" s="358">
        <v>11030</v>
      </c>
      <c r="L24" s="676">
        <v>0</v>
      </c>
      <c r="M24" s="524">
        <f>L24</f>
        <v>0</v>
      </c>
      <c r="N24" s="348">
        <f>K24*M24</f>
        <v>0</v>
      </c>
      <c r="O24" s="17"/>
      <c r="P24" s="751">
        <f>L24+ŠK!L24</f>
        <v>0</v>
      </c>
      <c r="Q24" s="740">
        <f>N24+ŠK!N24</f>
        <v>0</v>
      </c>
      <c r="R24" s="338">
        <f>M24</f>
        <v>0</v>
      </c>
      <c r="S24" s="339"/>
      <c r="T24" s="339"/>
      <c r="U24" s="339"/>
      <c r="V24" s="340"/>
      <c r="W24" s="391"/>
      <c r="X24" s="341"/>
      <c r="Y24" s="342"/>
      <c r="Z24" s="340"/>
      <c r="AA24" s="340"/>
      <c r="AB24" s="340"/>
      <c r="AC24" s="345">
        <f t="shared" ref="AC24" si="1">R24</f>
        <v>0</v>
      </c>
      <c r="AD24" s="344">
        <f>R24</f>
        <v>0</v>
      </c>
    </row>
    <row r="25" spans="2:30" s="1" customFormat="1" ht="30" hidden="1" customHeight="1" x14ac:dyDescent="0.25">
      <c r="B25" s="357"/>
      <c r="C25" s="761"/>
      <c r="D25" s="761"/>
      <c r="E25" s="761"/>
      <c r="F25" s="761"/>
      <c r="G25" s="354"/>
      <c r="H25" s="353"/>
      <c r="I25" s="354"/>
      <c r="J25" s="663"/>
      <c r="K25" s="358"/>
      <c r="L25" s="2"/>
      <c r="M25" s="525"/>
      <c r="N25" s="348"/>
      <c r="O25" s="17"/>
      <c r="P25" s="753"/>
      <c r="Q25" s="742"/>
      <c r="R25" s="338"/>
      <c r="S25" s="339"/>
      <c r="T25" s="339"/>
      <c r="U25" s="339"/>
      <c r="V25" s="340"/>
      <c r="W25" s="391"/>
      <c r="X25" s="341"/>
      <c r="Y25" s="342"/>
      <c r="Z25" s="340"/>
      <c r="AA25" s="340"/>
      <c r="AB25" s="340"/>
      <c r="AC25" s="345"/>
      <c r="AD25" s="344"/>
    </row>
    <row r="26" spans="2:30" s="1" customFormat="1" ht="45.75" customHeight="1" thickBot="1" x14ac:dyDescent="0.3">
      <c r="B26" s="357" t="s">
        <v>198</v>
      </c>
      <c r="C26" s="428" t="s">
        <v>133</v>
      </c>
      <c r="D26" s="957" t="s">
        <v>199</v>
      </c>
      <c r="E26" s="957"/>
      <c r="F26" s="957"/>
      <c r="G26" s="963"/>
      <c r="H26" s="956" t="s">
        <v>107</v>
      </c>
      <c r="I26" s="957"/>
      <c r="J26" s="958"/>
      <c r="K26" s="358">
        <v>5637</v>
      </c>
      <c r="L26" s="676">
        <v>0</v>
      </c>
      <c r="M26" s="524">
        <f>L26</f>
        <v>0</v>
      </c>
      <c r="N26" s="348">
        <f>K26*M26</f>
        <v>0</v>
      </c>
      <c r="O26" s="17"/>
      <c r="P26" s="751">
        <f>L26+ŠK!L26</f>
        <v>0</v>
      </c>
      <c r="Q26" s="740">
        <f>N26+ŠK!N26</f>
        <v>0</v>
      </c>
      <c r="R26" s="338">
        <f>2*M26</f>
        <v>0</v>
      </c>
      <c r="S26" s="339"/>
      <c r="T26" s="339"/>
      <c r="U26" s="339"/>
      <c r="V26" s="340"/>
      <c r="W26" s="391"/>
      <c r="X26" s="341"/>
      <c r="Y26" s="342"/>
      <c r="Z26" s="340"/>
      <c r="AA26" s="340"/>
      <c r="AB26" s="340"/>
      <c r="AC26" s="345">
        <f>R26/2</f>
        <v>0</v>
      </c>
      <c r="AD26" s="344">
        <f>R26/4</f>
        <v>0</v>
      </c>
    </row>
    <row r="27" spans="2:30" s="1" customFormat="1" ht="30" hidden="1" customHeight="1" x14ac:dyDescent="0.25">
      <c r="B27" s="357"/>
      <c r="C27" s="433"/>
      <c r="D27" s="433"/>
      <c r="E27" s="433"/>
      <c r="F27" s="433"/>
      <c r="G27" s="354"/>
      <c r="H27" s="353"/>
      <c r="I27" s="354"/>
      <c r="J27" s="663"/>
      <c r="K27" s="358"/>
      <c r="L27" s="2"/>
      <c r="M27" s="525"/>
      <c r="N27" s="348"/>
      <c r="O27" s="17"/>
      <c r="P27" s="753"/>
      <c r="Q27" s="742"/>
      <c r="R27" s="338"/>
      <c r="S27" s="339"/>
      <c r="T27" s="339"/>
      <c r="U27" s="339"/>
      <c r="V27" s="340"/>
      <c r="W27" s="391"/>
      <c r="X27" s="341"/>
      <c r="Y27" s="342"/>
      <c r="Z27" s="340"/>
      <c r="AA27" s="340"/>
      <c r="AB27" s="340"/>
      <c r="AC27" s="345"/>
      <c r="AD27" s="344"/>
    </row>
    <row r="28" spans="2:30" s="1" customFormat="1" ht="30" customHeight="1" thickBot="1" x14ac:dyDescent="0.3">
      <c r="B28" s="357" t="s">
        <v>200</v>
      </c>
      <c r="C28" s="425" t="s">
        <v>112</v>
      </c>
      <c r="D28" s="894" t="s">
        <v>280</v>
      </c>
      <c r="E28" s="895"/>
      <c r="F28" s="895"/>
      <c r="G28" s="896"/>
      <c r="H28" s="956" t="s">
        <v>113</v>
      </c>
      <c r="I28" s="957"/>
      <c r="J28" s="958"/>
      <c r="K28" s="358">
        <f>IF(D28="",0,LEFT(RIGHT(D28,8),2)*2000)</f>
        <v>128000</v>
      </c>
      <c r="L28" s="676">
        <v>0</v>
      </c>
      <c r="M28" s="525">
        <f>K28*L28</f>
        <v>0</v>
      </c>
      <c r="N28" s="348">
        <f>K28*L28</f>
        <v>0</v>
      </c>
      <c r="O28" s="17"/>
      <c r="P28" s="751">
        <f>L28+ŠK!L28</f>
        <v>0</v>
      </c>
      <c r="Q28" s="740">
        <f>N28+ŠK!N28</f>
        <v>0</v>
      </c>
      <c r="R28" s="338"/>
      <c r="S28" s="339"/>
      <c r="T28" s="339"/>
      <c r="U28" s="339"/>
      <c r="V28" s="339">
        <f>M28/128000</f>
        <v>0</v>
      </c>
      <c r="W28" s="391"/>
      <c r="X28" s="341"/>
      <c r="Y28" s="342">
        <f>IF($M28&lt;&gt;0,"X",0)</f>
        <v>0</v>
      </c>
      <c r="Z28" s="340">
        <f>IF($M28&lt;&gt;0,"XXX",0)</f>
        <v>0</v>
      </c>
      <c r="AA28" s="340">
        <f>IF($M28&lt;&gt;0,"XXX",0)</f>
        <v>0</v>
      </c>
      <c r="AB28" s="340">
        <f>IF($M28&lt;&gt;0,"XXX",0)</f>
        <v>0</v>
      </c>
      <c r="AC28" s="343"/>
      <c r="AD28" s="344"/>
    </row>
    <row r="29" spans="2:30" s="1" customFormat="1" ht="30" hidden="1" customHeight="1" x14ac:dyDescent="0.25">
      <c r="B29" s="357"/>
      <c r="C29" s="433"/>
      <c r="D29" s="433"/>
      <c r="E29" s="433"/>
      <c r="F29" s="433"/>
      <c r="G29" s="354"/>
      <c r="H29" s="353"/>
      <c r="I29" s="354"/>
      <c r="J29" s="663"/>
      <c r="K29" s="358"/>
      <c r="L29" s="2"/>
      <c r="M29" s="525"/>
      <c r="N29" s="348"/>
      <c r="O29" s="17"/>
      <c r="P29" s="753"/>
      <c r="Q29" s="742"/>
      <c r="R29" s="338"/>
      <c r="S29" s="339"/>
      <c r="T29" s="339"/>
      <c r="U29" s="339"/>
      <c r="V29" s="340"/>
      <c r="W29" s="391"/>
      <c r="X29" s="341"/>
      <c r="Y29" s="342"/>
      <c r="Z29" s="340"/>
      <c r="AA29" s="340"/>
      <c r="AB29" s="340"/>
      <c r="AC29" s="345"/>
      <c r="AD29" s="344"/>
    </row>
    <row r="30" spans="2:30" s="1" customFormat="1" ht="30" customHeight="1" thickBot="1" x14ac:dyDescent="0.3">
      <c r="B30" s="357" t="s">
        <v>201</v>
      </c>
      <c r="C30" s="428" t="s">
        <v>133</v>
      </c>
      <c r="D30" s="957" t="s">
        <v>202</v>
      </c>
      <c r="E30" s="957"/>
      <c r="F30" s="957"/>
      <c r="G30" s="963"/>
      <c r="H30" s="956" t="s">
        <v>171</v>
      </c>
      <c r="I30" s="957"/>
      <c r="J30" s="958"/>
      <c r="K30" s="358">
        <v>17833</v>
      </c>
      <c r="L30" s="676">
        <v>0</v>
      </c>
      <c r="M30" s="524">
        <f>L30</f>
        <v>0</v>
      </c>
      <c r="N30" s="348">
        <f>K30*M30</f>
        <v>0</v>
      </c>
      <c r="O30" s="17"/>
      <c r="P30" s="751">
        <f>L30+ŠK!L30</f>
        <v>0</v>
      </c>
      <c r="Q30" s="740">
        <f>N30+ŠK!N30</f>
        <v>0</v>
      </c>
      <c r="R30" s="338"/>
      <c r="S30" s="339"/>
      <c r="T30" s="339"/>
      <c r="U30" s="339"/>
      <c r="V30" s="340"/>
      <c r="W30" s="391">
        <f>M30</f>
        <v>0</v>
      </c>
      <c r="X30" s="341"/>
      <c r="Y30" s="342">
        <f>IF($M30&lt;&gt;0,"X",0)</f>
        <v>0</v>
      </c>
      <c r="Z30" s="340">
        <f>IF($M30&lt;&gt;0,"XXX",0)</f>
        <v>0</v>
      </c>
      <c r="AA30" s="340">
        <f>IF($M30&lt;&gt;0,"XXX",0)</f>
        <v>0</v>
      </c>
      <c r="AB30" s="340">
        <f>IF($M30&lt;&gt;0,"XXX",0)</f>
        <v>0</v>
      </c>
      <c r="AC30" s="345"/>
      <c r="AD30" s="344"/>
    </row>
    <row r="31" spans="2:30" s="1" customFormat="1" ht="30" hidden="1" customHeight="1" x14ac:dyDescent="0.25">
      <c r="B31" s="357"/>
      <c r="C31" s="761"/>
      <c r="D31" s="761"/>
      <c r="E31" s="761"/>
      <c r="F31" s="761"/>
      <c r="G31" s="354"/>
      <c r="H31" s="353"/>
      <c r="I31" s="354"/>
      <c r="J31" s="663"/>
      <c r="K31" s="358"/>
      <c r="L31" s="2"/>
      <c r="M31" s="525"/>
      <c r="N31" s="348"/>
      <c r="O31" s="17"/>
      <c r="P31" s="753"/>
      <c r="Q31" s="742"/>
      <c r="R31" s="338"/>
      <c r="S31" s="339"/>
      <c r="T31" s="339"/>
      <c r="U31" s="339"/>
      <c r="V31" s="340"/>
      <c r="W31" s="391"/>
      <c r="X31" s="341"/>
      <c r="Y31" s="342"/>
      <c r="Z31" s="340"/>
      <c r="AA31" s="340"/>
      <c r="AB31" s="340"/>
      <c r="AC31" s="345"/>
      <c r="AD31" s="344"/>
    </row>
    <row r="32" spans="2:30" s="1" customFormat="1" ht="30" customHeight="1" thickBot="1" x14ac:dyDescent="0.3">
      <c r="B32" s="357" t="s">
        <v>203</v>
      </c>
      <c r="C32" s="428" t="s">
        <v>133</v>
      </c>
      <c r="D32" s="957" t="s">
        <v>204</v>
      </c>
      <c r="E32" s="957"/>
      <c r="F32" s="957"/>
      <c r="G32" s="963"/>
      <c r="H32" s="956" t="s">
        <v>116</v>
      </c>
      <c r="I32" s="957"/>
      <c r="J32" s="958"/>
      <c r="K32" s="358">
        <v>4412</v>
      </c>
      <c r="L32" s="676">
        <v>0</v>
      </c>
      <c r="M32" s="524">
        <f>L32</f>
        <v>0</v>
      </c>
      <c r="N32" s="348">
        <f>K32*M32</f>
        <v>0</v>
      </c>
      <c r="O32" s="17"/>
      <c r="P32" s="751">
        <f>L32+ŠK!L32</f>
        <v>0</v>
      </c>
      <c r="Q32" s="740">
        <f>N32+ŠK!N32</f>
        <v>0</v>
      </c>
      <c r="R32" s="338"/>
      <c r="S32" s="339"/>
      <c r="T32" s="339"/>
      <c r="U32" s="339"/>
      <c r="V32" s="340"/>
      <c r="W32" s="391">
        <f>M32</f>
        <v>0</v>
      </c>
      <c r="X32" s="341"/>
      <c r="Y32" s="342">
        <f>IF($M32&lt;&gt;0,"X",0)</f>
        <v>0</v>
      </c>
      <c r="Z32" s="340">
        <f>IF($M32&lt;&gt;0,"XXX",0)</f>
        <v>0</v>
      </c>
      <c r="AA32" s="340">
        <f>IF($M32&lt;&gt;0,"XXX",0)</f>
        <v>0</v>
      </c>
      <c r="AB32" s="340">
        <f>IF($M32&lt;&gt;0,"XXX",0)</f>
        <v>0</v>
      </c>
      <c r="AC32" s="345"/>
      <c r="AD32" s="344"/>
    </row>
    <row r="33" spans="2:30" s="1" customFormat="1" ht="30" hidden="1" customHeight="1" x14ac:dyDescent="0.25">
      <c r="B33" s="357"/>
      <c r="C33" s="761"/>
      <c r="D33" s="761"/>
      <c r="E33" s="761"/>
      <c r="F33" s="761"/>
      <c r="G33" s="354"/>
      <c r="H33" s="353"/>
      <c r="I33" s="354"/>
      <c r="J33" s="663"/>
      <c r="K33" s="358"/>
      <c r="L33" s="2"/>
      <c r="M33" s="525"/>
      <c r="N33" s="348"/>
      <c r="O33" s="17"/>
      <c r="P33" s="753"/>
      <c r="Q33" s="742"/>
      <c r="R33" s="338"/>
      <c r="S33" s="339"/>
      <c r="T33" s="339"/>
      <c r="U33" s="339"/>
      <c r="V33" s="340"/>
      <c r="W33" s="391"/>
      <c r="X33" s="341"/>
      <c r="Y33" s="342"/>
      <c r="Z33" s="340"/>
      <c r="AA33" s="340"/>
      <c r="AB33" s="340"/>
      <c r="AC33" s="345"/>
      <c r="AD33" s="344"/>
    </row>
    <row r="34" spans="2:30" s="1" customFormat="1" ht="30" customHeight="1" thickBot="1" x14ac:dyDescent="0.3">
      <c r="B34" s="357" t="s">
        <v>205</v>
      </c>
      <c r="C34" s="428" t="s">
        <v>133</v>
      </c>
      <c r="D34" s="957" t="s">
        <v>206</v>
      </c>
      <c r="E34" s="957"/>
      <c r="F34" s="957"/>
      <c r="G34" s="963"/>
      <c r="H34" s="956" t="s">
        <v>119</v>
      </c>
      <c r="I34" s="957"/>
      <c r="J34" s="958"/>
      <c r="K34" s="358">
        <v>6477</v>
      </c>
      <c r="L34" s="676">
        <v>0</v>
      </c>
      <c r="M34" s="524">
        <f>L34</f>
        <v>0</v>
      </c>
      <c r="N34" s="348">
        <f>K34*M34</f>
        <v>0</v>
      </c>
      <c r="O34" s="17"/>
      <c r="P34" s="751">
        <f>L34+ŠK!L34</f>
        <v>0</v>
      </c>
      <c r="Q34" s="740">
        <f>N34+ŠK!N34</f>
        <v>0</v>
      </c>
      <c r="R34" s="338"/>
      <c r="S34" s="339"/>
      <c r="T34" s="339"/>
      <c r="U34" s="339"/>
      <c r="V34" s="340"/>
      <c r="W34" s="391">
        <f>M34</f>
        <v>0</v>
      </c>
      <c r="X34" s="341"/>
      <c r="Y34" s="342">
        <f>IF($M34&lt;&gt;0,"X",0)</f>
        <v>0</v>
      </c>
      <c r="Z34" s="340">
        <f>IF($M34&lt;&gt;0,"XXX",0)</f>
        <v>0</v>
      </c>
      <c r="AA34" s="340">
        <f>IF($M34&lt;&gt;0,"XXX",0)</f>
        <v>0</v>
      </c>
      <c r="AB34" s="340">
        <f>IF($M34&lt;&gt;0,"XXX",0)</f>
        <v>0</v>
      </c>
      <c r="AC34" s="345"/>
      <c r="AD34" s="344"/>
    </row>
    <row r="35" spans="2:30" s="1" customFormat="1" ht="18" thickBot="1" x14ac:dyDescent="0.3">
      <c r="B35" s="374" t="s">
        <v>82</v>
      </c>
      <c r="C35" s="375"/>
      <c r="D35" s="375"/>
      <c r="E35" s="375"/>
      <c r="F35" s="375"/>
      <c r="G35" s="375"/>
      <c r="H35" s="955" t="str">
        <f>IF($N$7&gt;$F$5,"hodnota není v limitu"," možno ještě rozdělit")</f>
        <v xml:space="preserve"> možno ještě rozdělit</v>
      </c>
      <c r="I35" s="955"/>
      <c r="J35" s="955"/>
      <c r="K35" s="768">
        <f>IF($N$7&gt;$F$5," ",M35 )</f>
        <v>0</v>
      </c>
      <c r="L35" s="768"/>
      <c r="M35" s="376">
        <f>F5-N35</f>
        <v>0</v>
      </c>
      <c r="N35" s="360">
        <f>SUM(N8:N34)</f>
        <v>0</v>
      </c>
      <c r="O35" s="735">
        <f>IF(OR(Y8&lt;&gt;0,Y10&lt;&gt;0,Y12&lt;&gt;0,Y28&lt;&gt;0,Y30&lt;&gt;0,Y32&lt;&gt;0,Y34&lt;&gt;0),"1",0)</f>
        <v>0</v>
      </c>
      <c r="P35" s="747"/>
      <c r="Q35" s="747">
        <f>SUM(Q8:Q34)</f>
        <v>0</v>
      </c>
      <c r="R35" s="368">
        <v>54000</v>
      </c>
      <c r="S35" s="369">
        <v>50501</v>
      </c>
      <c r="T35" s="369">
        <v>52601</v>
      </c>
      <c r="U35" s="369">
        <v>52602</v>
      </c>
      <c r="V35" s="369">
        <v>52106</v>
      </c>
      <c r="W35" s="372">
        <v>51212</v>
      </c>
      <c r="X35" s="370">
        <v>51017</v>
      </c>
      <c r="Y35" s="371">
        <v>51010</v>
      </c>
      <c r="Z35" s="369">
        <v>51610</v>
      </c>
      <c r="AA35" s="369">
        <v>51710</v>
      </c>
      <c r="AB35" s="369">
        <v>51510</v>
      </c>
      <c r="AC35" s="372">
        <v>52510</v>
      </c>
      <c r="AD35" s="373">
        <v>60000</v>
      </c>
    </row>
    <row r="36" spans="2:30" s="1" customFormat="1" ht="21" customHeight="1" thickBot="1" x14ac:dyDescent="0.3">
      <c r="B36" s="723"/>
      <c r="C36" s="724"/>
      <c r="D36" s="725">
        <f>F36+G36+H36</f>
        <v>0</v>
      </c>
      <c r="E36" s="724"/>
      <c r="F36" s="725">
        <f>N8+N10+N12+N14+N18+N20+N22+N26+N30+N32+N34</f>
        <v>0</v>
      </c>
      <c r="G36" s="725">
        <f>N24+N28</f>
        <v>0</v>
      </c>
      <c r="H36" s="725">
        <f>N16</f>
        <v>0</v>
      </c>
      <c r="I36" s="653"/>
      <c r="J36" s="653"/>
      <c r="K36" s="653"/>
      <c r="L36" s="590"/>
      <c r="M36" s="591"/>
      <c r="N36" s="705" t="str">
        <f>IF(N28&gt;F5/2,"šablona na využití ICT překračuje polovinu maximální dotace","")</f>
        <v/>
      </c>
      <c r="O36" s="17"/>
      <c r="P36" s="749"/>
      <c r="Q36" s="705"/>
      <c r="R36" s="748">
        <f>SUM(R8:R34)</f>
        <v>0</v>
      </c>
      <c r="S36" s="599">
        <f>ROUND(SUM(S8:S34),2)</f>
        <v>0</v>
      </c>
      <c r="T36" s="599">
        <f>ROUND(SUM(T8:T34),2)</f>
        <v>0</v>
      </c>
      <c r="U36" s="598">
        <f>SUM(U8:U34)</f>
        <v>0</v>
      </c>
      <c r="V36" s="598">
        <f>SUM(V8:V34)</f>
        <v>0</v>
      </c>
      <c r="W36" s="600">
        <f>SUM(W8:W34)</f>
        <v>0</v>
      </c>
      <c r="X36" s="598">
        <f>SUM(X8:X34)</f>
        <v>0</v>
      </c>
      <c r="Y36" s="601">
        <f>O35</f>
        <v>0</v>
      </c>
      <c r="Z36" s="602">
        <f>IF(Y36&gt;0,"XXX",0)</f>
        <v>0</v>
      </c>
      <c r="AA36" s="602">
        <f>Z36</f>
        <v>0</v>
      </c>
      <c r="AB36" s="603">
        <f>Z36</f>
        <v>0</v>
      </c>
      <c r="AC36" s="604">
        <f>ROUND(SUM(AC8:AC34),0)</f>
        <v>0</v>
      </c>
      <c r="AD36" s="605">
        <f>FLOOR(SUM(AD8:AD34),1)</f>
        <v>0</v>
      </c>
    </row>
    <row r="37" spans="2:30" s="1" customFormat="1" ht="18.75" customHeight="1" thickBot="1" x14ac:dyDescent="0.3">
      <c r="B37" s="592"/>
      <c r="C37" s="593"/>
      <c r="D37" s="593"/>
      <c r="E37" s="594"/>
      <c r="F37" s="593"/>
      <c r="G37" s="595"/>
      <c r="H37" s="593"/>
      <c r="I37" s="593"/>
      <c r="J37" s="593"/>
      <c r="K37" s="593"/>
      <c r="L37" s="593"/>
      <c r="M37" s="596"/>
      <c r="N37" s="597"/>
      <c r="O37" s="17"/>
      <c r="P37" s="750"/>
      <c r="Q37" s="597"/>
      <c r="R37" s="595" t="str">
        <f>IF(OR(R14&lt;&gt;0,R16&lt;&gt;0),"* Hodnotu součtu za celý projekt navyšte o plánovaný počet DVPP","")</f>
        <v/>
      </c>
      <c r="S37" s="593"/>
      <c r="T37" s="593"/>
      <c r="U37" s="593"/>
      <c r="V37" s="593"/>
      <c r="W37" s="593"/>
      <c r="X37" s="593"/>
      <c r="Y37" s="593"/>
      <c r="Z37" s="593"/>
      <c r="AA37" s="593"/>
      <c r="AB37" s="593"/>
      <c r="AC37" s="593"/>
      <c r="AD37" s="606"/>
    </row>
    <row r="44" spans="2:30" x14ac:dyDescent="0.25">
      <c r="N44" s="648"/>
      <c r="P44" s="648"/>
      <c r="Q44" s="648"/>
    </row>
  </sheetData>
  <sheetProtection algorithmName="SHA-512" hashValue="eftnWJCb6bD++xjcPckWG5LAnbGl/KioV+y07YjlPjvTGllvG0ULzdnO8LmdV9iCDIjKBnmhJRJ7Jh1sSBhYYQ==" saltValue="83AeyIB4zEQkH6AC3q8OQg==" spinCount="100000" sheet="1" objects="1" scenarios="1"/>
  <mergeCells count="52">
    <mergeCell ref="AC2:AC5"/>
    <mergeCell ref="AD2:AD5"/>
    <mergeCell ref="S2:S5"/>
    <mergeCell ref="Y6:AC6"/>
    <mergeCell ref="R6:X6"/>
    <mergeCell ref="V2:V5"/>
    <mergeCell ref="W2:W5"/>
    <mergeCell ref="Y2:Y5"/>
    <mergeCell ref="Z2:Z5"/>
    <mergeCell ref="AA2:AA5"/>
    <mergeCell ref="AB2:AB5"/>
    <mergeCell ref="T2:T5"/>
    <mergeCell ref="U2:U5"/>
    <mergeCell ref="X2:X5"/>
    <mergeCell ref="D32:G32"/>
    <mergeCell ref="D34:G34"/>
    <mergeCell ref="H35:J35"/>
    <mergeCell ref="H34:J34"/>
    <mergeCell ref="H24:J24"/>
    <mergeCell ref="H26:J26"/>
    <mergeCell ref="H32:J32"/>
    <mergeCell ref="H30:J30"/>
    <mergeCell ref="D24:G24"/>
    <mergeCell ref="D26:G26"/>
    <mergeCell ref="D28:G28"/>
    <mergeCell ref="H28:J28"/>
    <mergeCell ref="D16:G16"/>
    <mergeCell ref="D18:G18"/>
    <mergeCell ref="D30:G30"/>
    <mergeCell ref="H16:J16"/>
    <mergeCell ref="H18:J18"/>
    <mergeCell ref="H20:J20"/>
    <mergeCell ref="D20:G20"/>
    <mergeCell ref="H22:J22"/>
    <mergeCell ref="D22:G22"/>
    <mergeCell ref="H2:J6"/>
    <mergeCell ref="K2:K6"/>
    <mergeCell ref="L2:L6"/>
    <mergeCell ref="R2:R5"/>
    <mergeCell ref="B3:G3"/>
    <mergeCell ref="N2:N6"/>
    <mergeCell ref="P2:Q4"/>
    <mergeCell ref="B7:G7"/>
    <mergeCell ref="H7:J7"/>
    <mergeCell ref="H12:J12"/>
    <mergeCell ref="H14:J14"/>
    <mergeCell ref="H8:J8"/>
    <mergeCell ref="D8:G8"/>
    <mergeCell ref="D10:G10"/>
    <mergeCell ref="D12:G12"/>
    <mergeCell ref="D14:G14"/>
    <mergeCell ref="H10:J10"/>
  </mergeCells>
  <conditionalFormatting sqref="L16 L12 L8 L10">
    <cfRule type="expression" dxfId="33" priority="33">
      <formula>$E$5="Ano"</formula>
    </cfRule>
  </conditionalFormatting>
  <conditionalFormatting sqref="D5">
    <cfRule type="cellIs" dxfId="32" priority="20" stopIfTrue="1" operator="lessThan">
      <formula>0</formula>
    </cfRule>
    <cfRule type="cellIs" dxfId="31" priority="21" operator="greaterThan">
      <formula>2000</formula>
    </cfRule>
  </conditionalFormatting>
  <conditionalFormatting sqref="H35:N35 H7:N7">
    <cfRule type="expression" dxfId="30" priority="34" stopIfTrue="1">
      <formula>$N$35&gt;$F$5</formula>
    </cfRule>
    <cfRule type="expression" dxfId="29" priority="35" stopIfTrue="1">
      <formula>$N$35&lt;#REF!</formula>
    </cfRule>
    <cfRule type="expression" dxfId="28" priority="36">
      <formula>$N$35&gt;#REF!</formula>
    </cfRule>
  </conditionalFormatting>
  <conditionalFormatting sqref="D5">
    <cfRule type="expression" dxfId="27" priority="19">
      <formula>$M$6=1</formula>
    </cfRule>
  </conditionalFormatting>
  <conditionalFormatting sqref="L28 N28">
    <cfRule type="expression" dxfId="26" priority="17">
      <formula>$N$28&gt;$F$5/2</formula>
    </cfRule>
  </conditionalFormatting>
  <dataValidations xWindow="1103" yWindow="594" count="6">
    <dataValidation type="whole" allowBlank="1" showInputMessage="1" showErrorMessage="1" sqref="L9 L11 L15:L17 L13 L19:L27 L29:L34">
      <formula1>0</formula1>
      <formula2>999999</formula2>
    </dataValidation>
    <dataValidation type="list" allowBlank="1" showInputMessage="1" showErrorMessage="1" sqref="E5">
      <formula1>"Ano,Ne"</formula1>
    </dataValidation>
    <dataValidation type="whole" allowBlank="1" showInputMessage="1" showErrorMessage="1" sqref="L12 L14 L8 L10">
      <formula1>0</formula1>
      <formula2>1000</formula2>
    </dataValidation>
    <dataValidation type="whole" allowBlank="1" showErrorMessage="1" sqref="L18">
      <formula1>0</formula1>
      <formula2>999999</formula2>
    </dataValidation>
    <dataValidation type="list" allowBlank="1" showInputMessage="1" showErrorMessage="1" error="vyberte možnost z nabídky" prompt="vyberte z nabídky jednu možnost" sqref="D28:G28">
      <formula1>ICT</formula1>
    </dataValidation>
    <dataValidation type="whole" allowBlank="1" showInputMessage="1" showErrorMessage="1" prompt="V názvu aktivity vyberte z nabídky jednu z variant aktivity. _x000a_Aktivitu je možné zvolit nejvýš v hodnotě dosahující poloviny maximální výše dotace pro daný subjekt." sqref="L28">
      <formula1>0</formula1>
      <formula2>999999</formula2>
    </dataValidation>
  </dataValidations>
  <hyperlinks>
    <hyperlink ref="B1" location="'Úvodní strana'!A1" display="zpět na hlavní stranu"/>
  </hyperlinks>
  <pageMargins left="0.7" right="0.7" top="0.78740157499999996" bottom="0.78740157499999996" header="0.3" footer="0.3"/>
  <pageSetup paperSize="9" orientation="portrait" r:id="rId1"/>
  <ignoredErrors>
    <ignoredError sqref="X3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44"/>
  <sheetViews>
    <sheetView workbookViewId="0">
      <selection activeCell="D5" sqref="D5"/>
    </sheetView>
  </sheetViews>
  <sheetFormatPr defaultRowHeight="14.25" x14ac:dyDescent="0.25"/>
  <cols>
    <col min="1" max="1" width="1.7109375" style="4" customWidth="1"/>
    <col min="2" max="2" width="7.28515625" style="8" customWidth="1"/>
    <col min="3" max="3" width="6.140625" style="5" hidden="1" customWidth="1"/>
    <col min="4" max="4" width="12.28515625" style="5" customWidth="1"/>
    <col min="5" max="5" width="11.5703125" style="5" customWidth="1"/>
    <col min="6" max="6" width="17.140625" style="5" customWidth="1"/>
    <col min="7" max="7" width="4.7109375" style="5" customWidth="1"/>
    <col min="8" max="8" width="17.140625" style="5" customWidth="1"/>
    <col min="9" max="9" width="16.5703125" style="5" customWidth="1"/>
    <col min="10" max="10" width="23.140625" style="5" customWidth="1"/>
    <col min="11" max="11" width="12.140625" style="4" customWidth="1"/>
    <col min="12" max="12" width="15.28515625" style="5" customWidth="1"/>
    <col min="13" max="13" width="9.85546875" style="17" hidden="1" customWidth="1"/>
    <col min="14" max="14" width="14.7109375" style="6" customWidth="1"/>
    <col min="15" max="15" width="2.85546875" style="17" customWidth="1"/>
    <col min="16" max="16" width="8" style="6" customWidth="1"/>
    <col min="17" max="17" width="14.7109375" style="6" customWidth="1"/>
    <col min="18" max="18" width="6.5703125" style="5" hidden="1" customWidth="1"/>
    <col min="19" max="19" width="6.42578125" style="5" hidden="1" customWidth="1"/>
    <col min="20" max="21" width="6.85546875" style="5" hidden="1" customWidth="1"/>
    <col min="22" max="22" width="6.42578125" style="5" hidden="1" customWidth="1"/>
    <col min="23" max="24" width="6.85546875" style="5" hidden="1" customWidth="1"/>
    <col min="25" max="25" width="7.85546875" style="5" hidden="1" customWidth="1"/>
    <col min="26" max="26" width="6.42578125" style="5" hidden="1" customWidth="1"/>
    <col min="27" max="27" width="6.7109375" style="5" hidden="1" customWidth="1"/>
    <col min="28" max="28" width="6.28515625" style="5" hidden="1" customWidth="1"/>
    <col min="29" max="29" width="6.5703125" style="5" hidden="1" customWidth="1"/>
    <col min="30" max="30" width="8.85546875" style="5" hidden="1" customWidth="1"/>
    <col min="31" max="16384" width="9.140625" style="4"/>
  </cols>
  <sheetData>
    <row r="1" spans="2:30" ht="15.75" thickBot="1" x14ac:dyDescent="0.3">
      <c r="B1" s="78" t="s">
        <v>47</v>
      </c>
      <c r="C1" s="4"/>
      <c r="D1" s="4"/>
      <c r="E1" s="4"/>
      <c r="F1" s="4"/>
      <c r="R1" s="5" t="s">
        <v>302</v>
      </c>
    </row>
    <row r="2" spans="2:30" ht="9.75" customHeight="1" x14ac:dyDescent="0.25">
      <c r="B2" s="20"/>
      <c r="C2" s="143"/>
      <c r="D2" s="143"/>
      <c r="E2" s="143"/>
      <c r="F2" s="143"/>
      <c r="G2" s="143"/>
      <c r="H2" s="1016" t="s">
        <v>54</v>
      </c>
      <c r="I2" s="1017"/>
      <c r="J2" s="1018"/>
      <c r="K2" s="1025" t="s">
        <v>30</v>
      </c>
      <c r="L2" s="1028" t="s">
        <v>32</v>
      </c>
      <c r="M2" s="636">
        <v>100000</v>
      </c>
      <c r="N2" s="1036" t="s">
        <v>31</v>
      </c>
      <c r="P2" s="987" t="s">
        <v>307</v>
      </c>
      <c r="Q2" s="988"/>
      <c r="R2" s="1031" t="s">
        <v>12</v>
      </c>
      <c r="S2" s="1043" t="s">
        <v>0</v>
      </c>
      <c r="T2" s="1043" t="s">
        <v>1</v>
      </c>
      <c r="U2" s="1043" t="s">
        <v>126</v>
      </c>
      <c r="V2" s="1043" t="s">
        <v>127</v>
      </c>
      <c r="W2" s="1043" t="s">
        <v>128</v>
      </c>
      <c r="X2" s="1043" t="s">
        <v>129</v>
      </c>
      <c r="Y2" s="1049" t="s">
        <v>4</v>
      </c>
      <c r="Z2" s="1043" t="s">
        <v>5</v>
      </c>
      <c r="AA2" s="1043" t="s">
        <v>6</v>
      </c>
      <c r="AB2" s="1043" t="s">
        <v>7</v>
      </c>
      <c r="AC2" s="1039" t="s">
        <v>8</v>
      </c>
      <c r="AD2" s="1041" t="s">
        <v>3</v>
      </c>
    </row>
    <row r="3" spans="2:30" ht="25.5" customHeight="1" x14ac:dyDescent="0.25">
      <c r="B3" s="1033" t="s">
        <v>67</v>
      </c>
      <c r="C3" s="1034"/>
      <c r="D3" s="1034"/>
      <c r="E3" s="1034"/>
      <c r="F3" s="1034"/>
      <c r="G3" s="1035"/>
      <c r="H3" s="1019"/>
      <c r="I3" s="1020"/>
      <c r="J3" s="1021"/>
      <c r="K3" s="1026"/>
      <c r="L3" s="1029"/>
      <c r="M3" s="636">
        <v>1800</v>
      </c>
      <c r="N3" s="1037"/>
      <c r="P3" s="989"/>
      <c r="Q3" s="990"/>
      <c r="R3" s="1032"/>
      <c r="S3" s="1044"/>
      <c r="T3" s="1044"/>
      <c r="U3" s="1044"/>
      <c r="V3" s="1044"/>
      <c r="W3" s="1044"/>
      <c r="X3" s="1044"/>
      <c r="Y3" s="1050"/>
      <c r="Z3" s="1044"/>
      <c r="AA3" s="1044"/>
      <c r="AB3" s="1044"/>
      <c r="AC3" s="1040"/>
      <c r="AD3" s="1042"/>
    </row>
    <row r="4" spans="2:30" s="5" customFormat="1" ht="41.25" customHeight="1" thickBot="1" x14ac:dyDescent="0.35">
      <c r="B4" s="259"/>
      <c r="C4" s="260"/>
      <c r="D4" s="502" t="s">
        <v>63</v>
      </c>
      <c r="E4" s="478" t="s">
        <v>38</v>
      </c>
      <c r="F4" s="478" t="s">
        <v>21</v>
      </c>
      <c r="G4" s="262"/>
      <c r="H4" s="1019"/>
      <c r="I4" s="1020"/>
      <c r="J4" s="1021"/>
      <c r="K4" s="1026"/>
      <c r="L4" s="1029"/>
      <c r="M4" s="637">
        <f>IF(SUM($Y$8:$Y$34)&lt;&gt;0,1,0)</f>
        <v>0</v>
      </c>
      <c r="N4" s="1037"/>
      <c r="O4" s="17"/>
      <c r="P4" s="991"/>
      <c r="Q4" s="992"/>
      <c r="R4" s="1032"/>
      <c r="S4" s="1044"/>
      <c r="T4" s="1044"/>
      <c r="U4" s="1044"/>
      <c r="V4" s="1044"/>
      <c r="W4" s="1044"/>
      <c r="X4" s="1044"/>
      <c r="Y4" s="1050"/>
      <c r="Z4" s="1044"/>
      <c r="AA4" s="1044"/>
      <c r="AB4" s="1044"/>
      <c r="AC4" s="1040"/>
      <c r="AD4" s="1042"/>
    </row>
    <row r="5" spans="2:30" s="7" customFormat="1" ht="28.5" customHeight="1" x14ac:dyDescent="0.3">
      <c r="B5" s="259"/>
      <c r="C5" s="260"/>
      <c r="D5" s="678">
        <v>0</v>
      </c>
      <c r="E5" s="679" t="s">
        <v>39</v>
      </c>
      <c r="F5" s="459">
        <f>IF(M6&gt;5000000,5000000,M6)</f>
        <v>0</v>
      </c>
      <c r="G5" s="263"/>
      <c r="H5" s="1019"/>
      <c r="I5" s="1020"/>
      <c r="J5" s="1021"/>
      <c r="K5" s="1026"/>
      <c r="L5" s="1029"/>
      <c r="M5" s="638">
        <f>IF((D5=0),IF(N35&gt;0,1,0),0)</f>
        <v>0</v>
      </c>
      <c r="N5" s="1037"/>
      <c r="O5" s="17"/>
      <c r="P5" s="737" t="s">
        <v>308</v>
      </c>
      <c r="Q5" s="737" t="s">
        <v>309</v>
      </c>
      <c r="R5" s="1032"/>
      <c r="S5" s="1044"/>
      <c r="T5" s="1044"/>
      <c r="U5" s="1044"/>
      <c r="V5" s="1044"/>
      <c r="W5" s="1044"/>
      <c r="X5" s="1044"/>
      <c r="Y5" s="1050"/>
      <c r="Z5" s="1044"/>
      <c r="AA5" s="1044"/>
      <c r="AB5" s="1044"/>
      <c r="AC5" s="1040"/>
      <c r="AD5" s="1042"/>
    </row>
    <row r="6" spans="2:30" s="1" customFormat="1" ht="18" customHeight="1" thickBot="1" x14ac:dyDescent="0.3">
      <c r="B6" s="259"/>
      <c r="C6" s="261"/>
      <c r="D6" s="261"/>
      <c r="E6" s="261"/>
      <c r="F6" s="261"/>
      <c r="G6" s="263"/>
      <c r="H6" s="1022"/>
      <c r="I6" s="1023"/>
      <c r="J6" s="1024"/>
      <c r="K6" s="1027"/>
      <c r="L6" s="1030"/>
      <c r="M6" s="635">
        <f>IF(D5&gt;0,M2+D5*M3,0)</f>
        <v>0</v>
      </c>
      <c r="N6" s="1038"/>
      <c r="O6" s="18"/>
      <c r="P6" s="738"/>
      <c r="Q6" s="738"/>
      <c r="R6" s="1048" t="s">
        <v>10</v>
      </c>
      <c r="S6" s="1046"/>
      <c r="T6" s="1046"/>
      <c r="U6" s="1046"/>
      <c r="V6" s="1046"/>
      <c r="W6" s="1046"/>
      <c r="X6" s="1047"/>
      <c r="Y6" s="1045" t="s">
        <v>9</v>
      </c>
      <c r="Z6" s="1046"/>
      <c r="AA6" s="1046"/>
      <c r="AB6" s="1046"/>
      <c r="AC6" s="1047"/>
      <c r="AD6" s="264" t="s">
        <v>2</v>
      </c>
    </row>
    <row r="7" spans="2:30" s="1" customFormat="1" ht="18" thickBot="1" x14ac:dyDescent="0.3">
      <c r="B7" s="1005" t="s">
        <v>83</v>
      </c>
      <c r="C7" s="1006"/>
      <c r="D7" s="1006"/>
      <c r="E7" s="1006"/>
      <c r="F7" s="1006"/>
      <c r="G7" s="1006"/>
      <c r="H7" s="1007" t="str">
        <f>H35</f>
        <v xml:space="preserve"> možno ještě rozdělit</v>
      </c>
      <c r="I7" s="1007"/>
      <c r="J7" s="1007"/>
      <c r="K7" s="434">
        <f>K35</f>
        <v>0</v>
      </c>
      <c r="L7" s="434"/>
      <c r="M7" s="300">
        <f>M35</f>
        <v>0</v>
      </c>
      <c r="N7" s="301">
        <f>N35</f>
        <v>0</v>
      </c>
      <c r="O7" s="18"/>
      <c r="P7" s="739"/>
      <c r="Q7" s="739">
        <f>Q35</f>
        <v>0</v>
      </c>
      <c r="R7" s="302">
        <v>54000</v>
      </c>
      <c r="S7" s="303">
        <v>50501</v>
      </c>
      <c r="T7" s="303">
        <v>52601</v>
      </c>
      <c r="U7" s="303">
        <v>52602</v>
      </c>
      <c r="V7" s="303">
        <v>52106</v>
      </c>
      <c r="W7" s="392">
        <v>51212</v>
      </c>
      <c r="X7" s="304">
        <v>51017</v>
      </c>
      <c r="Y7" s="305">
        <v>51010</v>
      </c>
      <c r="Z7" s="306">
        <v>51610</v>
      </c>
      <c r="AA7" s="306">
        <v>51710</v>
      </c>
      <c r="AB7" s="306">
        <v>51510</v>
      </c>
      <c r="AC7" s="307">
        <v>52510</v>
      </c>
      <c r="AD7" s="308">
        <v>60000</v>
      </c>
    </row>
    <row r="8" spans="2:30" s="1" customFormat="1" ht="30" customHeight="1" thickBot="1" x14ac:dyDescent="0.3">
      <c r="B8" s="265" t="s">
        <v>182</v>
      </c>
      <c r="C8" s="428" t="s">
        <v>133</v>
      </c>
      <c r="D8" s="1012" t="s">
        <v>183</v>
      </c>
      <c r="E8" s="1012"/>
      <c r="F8" s="1012"/>
      <c r="G8" s="1014"/>
      <c r="H8" s="1011" t="s">
        <v>57</v>
      </c>
      <c r="I8" s="1012"/>
      <c r="J8" s="1013"/>
      <c r="K8" s="266">
        <v>3617</v>
      </c>
      <c r="L8" s="680">
        <v>0</v>
      </c>
      <c r="M8" s="511">
        <f>IF($E$5="Ano",0,L8)</f>
        <v>0</v>
      </c>
      <c r="N8" s="275">
        <f>K8*M8</f>
        <v>0</v>
      </c>
      <c r="O8" s="17"/>
      <c r="P8" s="751">
        <f>L8+ŠD!L8</f>
        <v>0</v>
      </c>
      <c r="Q8" s="740">
        <f>N8+ŠD!N8</f>
        <v>0</v>
      </c>
      <c r="R8" s="278"/>
      <c r="S8" s="279">
        <f>M8*1/120</f>
        <v>0</v>
      </c>
      <c r="T8" s="279"/>
      <c r="U8" s="279"/>
      <c r="V8" s="280"/>
      <c r="W8" s="393"/>
      <c r="X8" s="281"/>
      <c r="Y8" s="282">
        <f>IF($M8&lt;&gt;0,"X",0)</f>
        <v>0</v>
      </c>
      <c r="Z8" s="280">
        <f>IF($M8&lt;&gt;0,"XXX",0)</f>
        <v>0</v>
      </c>
      <c r="AA8" s="280">
        <f>IF($M8&lt;&gt;0,"XXX",0)</f>
        <v>0</v>
      </c>
      <c r="AB8" s="280">
        <f>IF($M8&lt;&gt;0,"XXX",0)</f>
        <v>0</v>
      </c>
      <c r="AC8" s="283"/>
      <c r="AD8" s="284"/>
    </row>
    <row r="9" spans="2:30" s="1" customFormat="1" ht="30" hidden="1" customHeight="1" x14ac:dyDescent="0.25">
      <c r="B9" s="267"/>
      <c r="C9" s="268"/>
      <c r="D9" s="268"/>
      <c r="E9" s="268"/>
      <c r="F9" s="268"/>
      <c r="G9" s="657"/>
      <c r="H9" s="269"/>
      <c r="I9" s="270"/>
      <c r="J9" s="271"/>
      <c r="K9" s="272"/>
      <c r="L9" s="3"/>
      <c r="M9" s="512"/>
      <c r="N9" s="276"/>
      <c r="O9" s="17"/>
      <c r="P9" s="752"/>
      <c r="Q9" s="741"/>
      <c r="R9" s="285"/>
      <c r="S9" s="286"/>
      <c r="T9" s="286"/>
      <c r="U9" s="286"/>
      <c r="V9" s="287"/>
      <c r="W9" s="394"/>
      <c r="X9" s="288"/>
      <c r="Y9" s="289"/>
      <c r="Z9" s="287"/>
      <c r="AA9" s="287"/>
      <c r="AB9" s="287"/>
      <c r="AC9" s="290"/>
      <c r="AD9" s="291"/>
    </row>
    <row r="10" spans="2:30" s="1" customFormat="1" ht="30" customHeight="1" thickBot="1" x14ac:dyDescent="0.3">
      <c r="B10" s="273" t="s">
        <v>184</v>
      </c>
      <c r="C10" s="428" t="s">
        <v>133</v>
      </c>
      <c r="D10" s="1009" t="s">
        <v>185</v>
      </c>
      <c r="E10" s="1009"/>
      <c r="F10" s="1009"/>
      <c r="G10" s="1015"/>
      <c r="H10" s="1008" t="s">
        <v>58</v>
      </c>
      <c r="I10" s="1009"/>
      <c r="J10" s="1010"/>
      <c r="K10" s="274">
        <v>5871</v>
      </c>
      <c r="L10" s="676">
        <v>0</v>
      </c>
      <c r="M10" s="513">
        <f>IF($E$5="Ano",0,L10)</f>
        <v>0</v>
      </c>
      <c r="N10" s="277">
        <f>K10*M10</f>
        <v>0</v>
      </c>
      <c r="O10" s="17"/>
      <c r="P10" s="751">
        <f>L10+ŠD!L10</f>
        <v>0</v>
      </c>
      <c r="Q10" s="740">
        <f>N10+ŠD!N10</f>
        <v>0</v>
      </c>
      <c r="R10" s="292"/>
      <c r="S10" s="293">
        <f>M10*1/120</f>
        <v>0</v>
      </c>
      <c r="T10" s="293"/>
      <c r="U10" s="293"/>
      <c r="V10" s="294"/>
      <c r="W10" s="395"/>
      <c r="X10" s="295"/>
      <c r="Y10" s="296">
        <f>IF($M10&lt;&gt;0,"X",0)</f>
        <v>0</v>
      </c>
      <c r="Z10" s="294">
        <f>IF($M10&lt;&gt;0,"XXX",0)</f>
        <v>0</v>
      </c>
      <c r="AA10" s="294">
        <f>IF($M10&lt;&gt;0,"XXX",0)</f>
        <v>0</v>
      </c>
      <c r="AB10" s="294">
        <f>IF($M10&lt;&gt;0,"XXX",0)</f>
        <v>0</v>
      </c>
      <c r="AC10" s="297"/>
      <c r="AD10" s="298"/>
    </row>
    <row r="11" spans="2:30" s="1" customFormat="1" ht="30" hidden="1" customHeight="1" x14ac:dyDescent="0.25">
      <c r="B11" s="273"/>
      <c r="C11" s="762"/>
      <c r="D11" s="762"/>
      <c r="E11" s="762"/>
      <c r="F11" s="762"/>
      <c r="G11" s="270"/>
      <c r="H11" s="269"/>
      <c r="I11" s="270"/>
      <c r="J11" s="661"/>
      <c r="K11" s="274"/>
      <c r="L11" s="2"/>
      <c r="M11" s="512"/>
      <c r="N11" s="277"/>
      <c r="O11" s="17"/>
      <c r="P11" s="753"/>
      <c r="Q11" s="742"/>
      <c r="R11" s="292"/>
      <c r="S11" s="293"/>
      <c r="T11" s="293"/>
      <c r="U11" s="293"/>
      <c r="V11" s="294"/>
      <c r="W11" s="395"/>
      <c r="X11" s="295"/>
      <c r="Y11" s="296"/>
      <c r="Z11" s="294"/>
      <c r="AA11" s="294"/>
      <c r="AB11" s="294"/>
      <c r="AC11" s="297"/>
      <c r="AD11" s="298"/>
    </row>
    <row r="12" spans="2:30" s="1" customFormat="1" ht="30" customHeight="1" thickBot="1" x14ac:dyDescent="0.3">
      <c r="B12" s="273" t="s">
        <v>186</v>
      </c>
      <c r="C12" s="428" t="s">
        <v>133</v>
      </c>
      <c r="D12" s="1009" t="s">
        <v>187</v>
      </c>
      <c r="E12" s="1009"/>
      <c r="F12" s="1009"/>
      <c r="G12" s="1015"/>
      <c r="H12" s="1008" t="s">
        <v>60</v>
      </c>
      <c r="I12" s="1009"/>
      <c r="J12" s="1010"/>
      <c r="K12" s="274">
        <v>4849</v>
      </c>
      <c r="L12" s="676">
        <v>0</v>
      </c>
      <c r="M12" s="513">
        <f>IF($E$5="Ano",0,L12)</f>
        <v>0</v>
      </c>
      <c r="N12" s="277">
        <f>K12*M12</f>
        <v>0</v>
      </c>
      <c r="O12" s="17"/>
      <c r="P12" s="751">
        <f>L12+ŠD!L12</f>
        <v>0</v>
      </c>
      <c r="Q12" s="740">
        <f>N12+ŠD!N12</f>
        <v>0</v>
      </c>
      <c r="R12" s="292"/>
      <c r="S12" s="293">
        <f>M12*1/24</f>
        <v>0</v>
      </c>
      <c r="T12" s="293"/>
      <c r="U12" s="293"/>
      <c r="V12" s="294"/>
      <c r="W12" s="395"/>
      <c r="X12" s="295"/>
      <c r="Y12" s="296">
        <f>IF($M12&lt;&gt;0,"X",0)</f>
        <v>0</v>
      </c>
      <c r="Z12" s="294">
        <f>IF($M12&lt;&gt;0,"XXX",0)</f>
        <v>0</v>
      </c>
      <c r="AA12" s="294">
        <f>IF($M12&lt;&gt;0,"XXX",0)</f>
        <v>0</v>
      </c>
      <c r="AB12" s="294">
        <f>IF($M12&lt;&gt;0,"XXX",0)</f>
        <v>0</v>
      </c>
      <c r="AC12" s="297"/>
      <c r="AD12" s="298"/>
    </row>
    <row r="13" spans="2:30" s="1" customFormat="1" ht="30" hidden="1" customHeight="1" x14ac:dyDescent="0.25">
      <c r="B13" s="273"/>
      <c r="C13" s="762"/>
      <c r="D13" s="762"/>
      <c r="E13" s="762"/>
      <c r="F13" s="762"/>
      <c r="G13" s="270"/>
      <c r="H13" s="269"/>
      <c r="I13" s="270"/>
      <c r="J13" s="661"/>
      <c r="K13" s="274"/>
      <c r="L13" s="2"/>
      <c r="M13" s="512"/>
      <c r="N13" s="277"/>
      <c r="O13" s="17"/>
      <c r="P13" s="753"/>
      <c r="Q13" s="742"/>
      <c r="R13" s="292"/>
      <c r="S13" s="293"/>
      <c r="T13" s="293"/>
      <c r="U13" s="293"/>
      <c r="V13" s="294"/>
      <c r="W13" s="395"/>
      <c r="X13" s="295"/>
      <c r="Y13" s="296"/>
      <c r="Z13" s="294"/>
      <c r="AA13" s="294"/>
      <c r="AB13" s="294"/>
      <c r="AC13" s="297"/>
      <c r="AD13" s="298"/>
    </row>
    <row r="14" spans="2:30" s="1" customFormat="1" ht="30" customHeight="1" thickBot="1" x14ac:dyDescent="0.3">
      <c r="B14" s="273" t="s">
        <v>188</v>
      </c>
      <c r="C14" s="428" t="s">
        <v>133</v>
      </c>
      <c r="D14" s="1009" t="s">
        <v>294</v>
      </c>
      <c r="E14" s="1009"/>
      <c r="F14" s="1009"/>
      <c r="G14" s="1015"/>
      <c r="H14" s="1008" t="s">
        <v>56</v>
      </c>
      <c r="I14" s="1009"/>
      <c r="J14" s="1010"/>
      <c r="K14" s="274">
        <v>3480</v>
      </c>
      <c r="L14" s="676">
        <v>0</v>
      </c>
      <c r="M14" s="513">
        <f>L14</f>
        <v>0</v>
      </c>
      <c r="N14" s="277">
        <f>K14*M14</f>
        <v>0</v>
      </c>
      <c r="O14" s="17"/>
      <c r="P14" s="751">
        <f>L14+ŠD!L14</f>
        <v>0</v>
      </c>
      <c r="Q14" s="740">
        <f>N14+ŠD!N14</f>
        <v>0</v>
      </c>
      <c r="R14" s="292">
        <f>IF(M14&lt;&gt;0,"*",0)</f>
        <v>0</v>
      </c>
      <c r="S14" s="293"/>
      <c r="T14" s="293"/>
      <c r="U14" s="293"/>
      <c r="V14" s="294"/>
      <c r="W14" s="395"/>
      <c r="X14" s="295"/>
      <c r="Y14" s="296"/>
      <c r="Z14" s="294"/>
      <c r="AA14" s="294"/>
      <c r="AB14" s="294"/>
      <c r="AC14" s="299">
        <f>M14/2</f>
        <v>0</v>
      </c>
      <c r="AD14" s="298">
        <f>M14/3</f>
        <v>0</v>
      </c>
    </row>
    <row r="15" spans="2:30" s="1" customFormat="1" ht="30" hidden="1" customHeight="1" x14ac:dyDescent="0.25">
      <c r="B15" s="273"/>
      <c r="C15" s="762"/>
      <c r="D15" s="762"/>
      <c r="E15" s="762"/>
      <c r="F15" s="762"/>
      <c r="G15" s="270"/>
      <c r="H15" s="269"/>
      <c r="I15" s="270"/>
      <c r="J15" s="661"/>
      <c r="K15" s="274"/>
      <c r="L15" s="2"/>
      <c r="M15" s="514"/>
      <c r="N15" s="277"/>
      <c r="O15" s="17"/>
      <c r="P15" s="753"/>
      <c r="Q15" s="742"/>
      <c r="R15" s="292"/>
      <c r="S15" s="293"/>
      <c r="T15" s="293"/>
      <c r="U15" s="293"/>
      <c r="V15" s="294"/>
      <c r="W15" s="395"/>
      <c r="X15" s="295"/>
      <c r="Y15" s="296"/>
      <c r="Z15" s="294"/>
      <c r="AA15" s="294"/>
      <c r="AB15" s="294"/>
      <c r="AC15" s="297"/>
      <c r="AD15" s="298"/>
    </row>
    <row r="16" spans="2:30" s="1" customFormat="1" ht="30" customHeight="1" thickBot="1" x14ac:dyDescent="0.3">
      <c r="B16" s="273" t="s">
        <v>189</v>
      </c>
      <c r="C16" s="426">
        <v>43103</v>
      </c>
      <c r="D16" s="1009" t="s">
        <v>299</v>
      </c>
      <c r="E16" s="1009"/>
      <c r="F16" s="1009"/>
      <c r="G16" s="1015"/>
      <c r="H16" s="1008" t="s">
        <v>56</v>
      </c>
      <c r="I16" s="1009"/>
      <c r="J16" s="1010"/>
      <c r="K16" s="274">
        <v>3480</v>
      </c>
      <c r="L16" s="676">
        <v>0</v>
      </c>
      <c r="M16" s="514">
        <f>IF($E$5="Ano",0,L16)</f>
        <v>0</v>
      </c>
      <c r="N16" s="277">
        <f>K16*M16</f>
        <v>0</v>
      </c>
      <c r="O16" s="17"/>
      <c r="P16" s="751">
        <f>L16+ŠD!L16</f>
        <v>0</v>
      </c>
      <c r="Q16" s="740">
        <f>N16+ŠD!N16</f>
        <v>0</v>
      </c>
      <c r="R16" s="292">
        <f>IF(M16&lt;&gt;0,"*",0)</f>
        <v>0</v>
      </c>
      <c r="S16" s="293"/>
      <c r="T16" s="293"/>
      <c r="U16" s="293"/>
      <c r="V16" s="294"/>
      <c r="W16" s="395"/>
      <c r="X16" s="295"/>
      <c r="Y16" s="296"/>
      <c r="Z16" s="294"/>
      <c r="AA16" s="294"/>
      <c r="AB16" s="294"/>
      <c r="AC16" s="299">
        <f>M16/2</f>
        <v>0</v>
      </c>
      <c r="AD16" s="298">
        <f>M16/3</f>
        <v>0</v>
      </c>
    </row>
    <row r="17" spans="2:30" s="1" customFormat="1" ht="30" hidden="1" customHeight="1" x14ac:dyDescent="0.25">
      <c r="B17" s="273"/>
      <c r="C17" s="762"/>
      <c r="D17" s="762"/>
      <c r="E17" s="762"/>
      <c r="F17" s="762"/>
      <c r="G17" s="270"/>
      <c r="H17" s="269"/>
      <c r="I17" s="270"/>
      <c r="J17" s="661"/>
      <c r="K17" s="274"/>
      <c r="L17" s="2"/>
      <c r="M17" s="514"/>
      <c r="N17" s="277"/>
      <c r="O17" s="17"/>
      <c r="P17" s="753"/>
      <c r="Q17" s="742"/>
      <c r="R17" s="292"/>
      <c r="S17" s="293"/>
      <c r="T17" s="293"/>
      <c r="U17" s="293"/>
      <c r="V17" s="294"/>
      <c r="W17" s="395"/>
      <c r="X17" s="295"/>
      <c r="Y17" s="296"/>
      <c r="Z17" s="294"/>
      <c r="AA17" s="294"/>
      <c r="AB17" s="294"/>
      <c r="AC17" s="299"/>
      <c r="AD17" s="298"/>
    </row>
    <row r="18" spans="2:30" s="1" customFormat="1" ht="30" customHeight="1" thickBot="1" x14ac:dyDescent="0.3">
      <c r="B18" s="273" t="s">
        <v>190</v>
      </c>
      <c r="C18" s="428" t="s">
        <v>133</v>
      </c>
      <c r="D18" s="1009" t="s">
        <v>191</v>
      </c>
      <c r="E18" s="1009"/>
      <c r="F18" s="1009"/>
      <c r="G18" s="1015"/>
      <c r="H18" s="1008" t="s">
        <v>192</v>
      </c>
      <c r="I18" s="1009"/>
      <c r="J18" s="1010"/>
      <c r="K18" s="274">
        <v>8456</v>
      </c>
      <c r="L18" s="676">
        <v>0</v>
      </c>
      <c r="M18" s="514">
        <f>L18</f>
        <v>0</v>
      </c>
      <c r="N18" s="277">
        <f>K18*M18</f>
        <v>0</v>
      </c>
      <c r="O18" s="17"/>
      <c r="P18" s="751">
        <f>L18+ŠD!L18</f>
        <v>0</v>
      </c>
      <c r="Q18" s="740">
        <f>N18+ŠD!N18</f>
        <v>0</v>
      </c>
      <c r="R18" s="292">
        <f>M18*3</f>
        <v>0</v>
      </c>
      <c r="S18" s="293"/>
      <c r="T18" s="293"/>
      <c r="U18" s="293"/>
      <c r="V18" s="294"/>
      <c r="W18" s="395"/>
      <c r="X18" s="295"/>
      <c r="Y18" s="296"/>
      <c r="Z18" s="294"/>
      <c r="AA18" s="294"/>
      <c r="AB18" s="294"/>
      <c r="AC18" s="299">
        <f>R18</f>
        <v>0</v>
      </c>
      <c r="AD18" s="298">
        <f>R18/2</f>
        <v>0</v>
      </c>
    </row>
    <row r="19" spans="2:30" s="1" customFormat="1" ht="30" hidden="1" customHeight="1" x14ac:dyDescent="0.25">
      <c r="B19" s="273"/>
      <c r="C19" s="762"/>
      <c r="D19" s="762"/>
      <c r="E19" s="762"/>
      <c r="F19" s="762"/>
      <c r="G19" s="270"/>
      <c r="H19" s="269"/>
      <c r="I19" s="270"/>
      <c r="J19" s="661"/>
      <c r="K19" s="274"/>
      <c r="L19" s="2"/>
      <c r="M19" s="514"/>
      <c r="N19" s="277"/>
      <c r="O19" s="17"/>
      <c r="P19" s="753"/>
      <c r="Q19" s="742"/>
      <c r="R19" s="292"/>
      <c r="S19" s="293"/>
      <c r="T19" s="293"/>
      <c r="U19" s="293"/>
      <c r="V19" s="294"/>
      <c r="W19" s="395"/>
      <c r="X19" s="295"/>
      <c r="Y19" s="296"/>
      <c r="Z19" s="294"/>
      <c r="AA19" s="294"/>
      <c r="AB19" s="294"/>
      <c r="AC19" s="299"/>
      <c r="AD19" s="298"/>
    </row>
    <row r="20" spans="2:30" s="1" customFormat="1" ht="30" customHeight="1" thickBot="1" x14ac:dyDescent="0.3">
      <c r="B20" s="273" t="s">
        <v>193</v>
      </c>
      <c r="C20" s="428" t="s">
        <v>133</v>
      </c>
      <c r="D20" s="1009" t="s">
        <v>103</v>
      </c>
      <c r="E20" s="1009"/>
      <c r="F20" s="1009"/>
      <c r="G20" s="1015"/>
      <c r="H20" s="1008" t="s">
        <v>151</v>
      </c>
      <c r="I20" s="1009"/>
      <c r="J20" s="1010"/>
      <c r="K20" s="274">
        <v>9010</v>
      </c>
      <c r="L20" s="676">
        <v>0</v>
      </c>
      <c r="M20" s="514">
        <f>L20</f>
        <v>0</v>
      </c>
      <c r="N20" s="277">
        <f>K20*M20</f>
        <v>0</v>
      </c>
      <c r="O20" s="17"/>
      <c r="P20" s="751">
        <f>L20+ŠD!L20</f>
        <v>0</v>
      </c>
      <c r="Q20" s="740">
        <f>N20+ŠD!N20</f>
        <v>0</v>
      </c>
      <c r="R20" s="292">
        <f>2*M20</f>
        <v>0</v>
      </c>
      <c r="S20" s="293"/>
      <c r="T20" s="293"/>
      <c r="U20" s="293"/>
      <c r="V20" s="294"/>
      <c r="W20" s="395"/>
      <c r="X20" s="295"/>
      <c r="Y20" s="296"/>
      <c r="Z20" s="294"/>
      <c r="AA20" s="294"/>
      <c r="AB20" s="294"/>
      <c r="AC20" s="299">
        <f t="shared" ref="AC20" si="0">R20</f>
        <v>0</v>
      </c>
      <c r="AD20" s="298">
        <f>R20/2</f>
        <v>0</v>
      </c>
    </row>
    <row r="21" spans="2:30" s="1" customFormat="1" ht="30" hidden="1" customHeight="1" x14ac:dyDescent="0.25">
      <c r="B21" s="273"/>
      <c r="C21" s="762"/>
      <c r="D21" s="762"/>
      <c r="E21" s="762"/>
      <c r="F21" s="762"/>
      <c r="G21" s="270"/>
      <c r="H21" s="269"/>
      <c r="I21" s="270"/>
      <c r="J21" s="661"/>
      <c r="K21" s="274"/>
      <c r="L21" s="2"/>
      <c r="M21" s="514"/>
      <c r="N21" s="277"/>
      <c r="O21" s="17"/>
      <c r="P21" s="753"/>
      <c r="Q21" s="742"/>
      <c r="R21" s="292"/>
      <c r="S21" s="293"/>
      <c r="T21" s="293"/>
      <c r="U21" s="293"/>
      <c r="V21" s="294"/>
      <c r="W21" s="395"/>
      <c r="X21" s="295"/>
      <c r="Y21" s="296"/>
      <c r="Z21" s="294"/>
      <c r="AA21" s="294"/>
      <c r="AB21" s="294"/>
      <c r="AC21" s="299"/>
      <c r="AD21" s="298"/>
    </row>
    <row r="22" spans="2:30" s="1" customFormat="1" ht="39.75" customHeight="1" thickBot="1" x14ac:dyDescent="0.3">
      <c r="B22" s="273" t="s">
        <v>194</v>
      </c>
      <c r="C22" s="428" t="s">
        <v>133</v>
      </c>
      <c r="D22" s="1009" t="s">
        <v>195</v>
      </c>
      <c r="E22" s="1009"/>
      <c r="F22" s="1009"/>
      <c r="G22" s="1015"/>
      <c r="H22" s="1008" t="s">
        <v>154</v>
      </c>
      <c r="I22" s="1009"/>
      <c r="J22" s="1010"/>
      <c r="K22" s="274">
        <v>8150</v>
      </c>
      <c r="L22" s="676">
        <v>0</v>
      </c>
      <c r="M22" s="514">
        <f>L22</f>
        <v>0</v>
      </c>
      <c r="N22" s="277">
        <f>K22*M22</f>
        <v>0</v>
      </c>
      <c r="O22" s="17"/>
      <c r="P22" s="751">
        <f>L22+ŠD!L22</f>
        <v>0</v>
      </c>
      <c r="Q22" s="740">
        <f>N22+ŠD!N22</f>
        <v>0</v>
      </c>
      <c r="R22" s="292">
        <f>2*M22</f>
        <v>0</v>
      </c>
      <c r="S22" s="293"/>
      <c r="T22" s="293"/>
      <c r="U22" s="293"/>
      <c r="V22" s="294"/>
      <c r="W22" s="395"/>
      <c r="X22" s="295"/>
      <c r="Y22" s="296"/>
      <c r="Z22" s="294"/>
      <c r="AA22" s="294"/>
      <c r="AB22" s="294"/>
      <c r="AC22" s="299">
        <f>R22</f>
        <v>0</v>
      </c>
      <c r="AD22" s="298">
        <f>AC22/2</f>
        <v>0</v>
      </c>
    </row>
    <row r="23" spans="2:30" s="1" customFormat="1" ht="30" hidden="1" customHeight="1" x14ac:dyDescent="0.25">
      <c r="B23" s="273"/>
      <c r="C23" s="762"/>
      <c r="D23" s="762"/>
      <c r="E23" s="762"/>
      <c r="F23" s="762"/>
      <c r="G23" s="270"/>
      <c r="H23" s="269"/>
      <c r="I23" s="270"/>
      <c r="J23" s="661"/>
      <c r="K23" s="274"/>
      <c r="L23" s="2"/>
      <c r="M23" s="514"/>
      <c r="N23" s="277"/>
      <c r="O23" s="17"/>
      <c r="P23" s="753"/>
      <c r="Q23" s="742"/>
      <c r="R23" s="292"/>
      <c r="S23" s="293"/>
      <c r="T23" s="293"/>
      <c r="U23" s="293"/>
      <c r="V23" s="294"/>
      <c r="W23" s="395"/>
      <c r="X23" s="295"/>
      <c r="Y23" s="296"/>
      <c r="Z23" s="294"/>
      <c r="AA23" s="294"/>
      <c r="AB23" s="294"/>
      <c r="AC23" s="299"/>
      <c r="AD23" s="298"/>
    </row>
    <row r="24" spans="2:30" s="1" customFormat="1" ht="30" customHeight="1" thickBot="1" x14ac:dyDescent="0.3">
      <c r="B24" s="273" t="s">
        <v>196</v>
      </c>
      <c r="C24" s="425" t="s">
        <v>112</v>
      </c>
      <c r="D24" s="1009" t="s">
        <v>197</v>
      </c>
      <c r="E24" s="1009"/>
      <c r="F24" s="1009"/>
      <c r="G24" s="1015"/>
      <c r="H24" s="1008" t="s">
        <v>110</v>
      </c>
      <c r="I24" s="1009"/>
      <c r="J24" s="1010"/>
      <c r="K24" s="274">
        <v>11030</v>
      </c>
      <c r="L24" s="676">
        <v>0</v>
      </c>
      <c r="M24" s="514">
        <f>L24</f>
        <v>0</v>
      </c>
      <c r="N24" s="277">
        <f>K24*M24</f>
        <v>0</v>
      </c>
      <c r="O24" s="17"/>
      <c r="P24" s="751">
        <f>L24+ŠD!L24</f>
        <v>0</v>
      </c>
      <c r="Q24" s="740">
        <f>N24+ŠD!N24</f>
        <v>0</v>
      </c>
      <c r="R24" s="292">
        <f>M24</f>
        <v>0</v>
      </c>
      <c r="S24" s="293"/>
      <c r="T24" s="293"/>
      <c r="U24" s="293"/>
      <c r="V24" s="294"/>
      <c r="W24" s="395"/>
      <c r="X24" s="295"/>
      <c r="Y24" s="296"/>
      <c r="Z24" s="294"/>
      <c r="AA24" s="294"/>
      <c r="AB24" s="294"/>
      <c r="AC24" s="299">
        <f t="shared" ref="AC24" si="1">R24</f>
        <v>0</v>
      </c>
      <c r="AD24" s="298">
        <f>R24</f>
        <v>0</v>
      </c>
    </row>
    <row r="25" spans="2:30" s="1" customFormat="1" ht="30" hidden="1" customHeight="1" x14ac:dyDescent="0.25">
      <c r="B25" s="273"/>
      <c r="C25" s="762"/>
      <c r="D25" s="762"/>
      <c r="E25" s="762"/>
      <c r="F25" s="762"/>
      <c r="G25" s="270"/>
      <c r="H25" s="269"/>
      <c r="I25" s="270"/>
      <c r="J25" s="661"/>
      <c r="K25" s="274"/>
      <c r="L25" s="2"/>
      <c r="M25" s="514"/>
      <c r="N25" s="277"/>
      <c r="O25" s="17"/>
      <c r="P25" s="753"/>
      <c r="Q25" s="742"/>
      <c r="R25" s="292"/>
      <c r="S25" s="293"/>
      <c r="T25" s="293"/>
      <c r="U25" s="293"/>
      <c r="V25" s="294"/>
      <c r="W25" s="395"/>
      <c r="X25" s="295"/>
      <c r="Y25" s="296"/>
      <c r="Z25" s="294"/>
      <c r="AA25" s="294"/>
      <c r="AB25" s="294"/>
      <c r="AC25" s="299"/>
      <c r="AD25" s="298"/>
    </row>
    <row r="26" spans="2:30" s="1" customFormat="1" ht="45" customHeight="1" thickBot="1" x14ac:dyDescent="0.3">
      <c r="B26" s="273" t="s">
        <v>198</v>
      </c>
      <c r="C26" s="428" t="s">
        <v>133</v>
      </c>
      <c r="D26" s="1009" t="s">
        <v>199</v>
      </c>
      <c r="E26" s="1009"/>
      <c r="F26" s="1009"/>
      <c r="G26" s="1015"/>
      <c r="H26" s="1008" t="s">
        <v>107</v>
      </c>
      <c r="I26" s="1009"/>
      <c r="J26" s="1010"/>
      <c r="K26" s="274">
        <v>5637</v>
      </c>
      <c r="L26" s="676">
        <v>0</v>
      </c>
      <c r="M26" s="514">
        <f>L26</f>
        <v>0</v>
      </c>
      <c r="N26" s="277">
        <f>K26*M26</f>
        <v>0</v>
      </c>
      <c r="O26" s="17"/>
      <c r="P26" s="751">
        <f>L26+ŠD!L26</f>
        <v>0</v>
      </c>
      <c r="Q26" s="740">
        <f>N26+ŠD!N26</f>
        <v>0</v>
      </c>
      <c r="R26" s="292">
        <f>2*M26</f>
        <v>0</v>
      </c>
      <c r="S26" s="293"/>
      <c r="T26" s="293"/>
      <c r="U26" s="293"/>
      <c r="V26" s="294"/>
      <c r="W26" s="395"/>
      <c r="X26" s="295"/>
      <c r="Y26" s="296"/>
      <c r="Z26" s="294"/>
      <c r="AA26" s="294"/>
      <c r="AB26" s="294"/>
      <c r="AC26" s="299">
        <f>R26/2</f>
        <v>0</v>
      </c>
      <c r="AD26" s="298">
        <f>R26/4</f>
        <v>0</v>
      </c>
    </row>
    <row r="27" spans="2:30" s="1" customFormat="1" ht="30" hidden="1" customHeight="1" x14ac:dyDescent="0.25">
      <c r="B27" s="273"/>
      <c r="C27" s="435"/>
      <c r="D27" s="435"/>
      <c r="E27" s="435"/>
      <c r="F27" s="435"/>
      <c r="G27" s="270"/>
      <c r="H27" s="269"/>
      <c r="I27" s="270"/>
      <c r="J27" s="661"/>
      <c r="K27" s="274"/>
      <c r="L27" s="2"/>
      <c r="M27" s="514"/>
      <c r="N27" s="277"/>
      <c r="O27" s="17"/>
      <c r="P27" s="753"/>
      <c r="Q27" s="742"/>
      <c r="R27" s="292"/>
      <c r="S27" s="293"/>
      <c r="T27" s="293"/>
      <c r="U27" s="293"/>
      <c r="V27" s="294"/>
      <c r="W27" s="395"/>
      <c r="X27" s="295"/>
      <c r="Y27" s="296"/>
      <c r="Z27" s="294"/>
      <c r="AA27" s="294"/>
      <c r="AB27" s="294"/>
      <c r="AC27" s="299"/>
      <c r="AD27" s="298"/>
    </row>
    <row r="28" spans="2:30" s="1" customFormat="1" ht="30" customHeight="1" thickBot="1" x14ac:dyDescent="0.3">
      <c r="B28" s="273" t="s">
        <v>200</v>
      </c>
      <c r="C28" s="425" t="s">
        <v>112</v>
      </c>
      <c r="D28" s="894" t="s">
        <v>280</v>
      </c>
      <c r="E28" s="895"/>
      <c r="F28" s="895"/>
      <c r="G28" s="896"/>
      <c r="H28" s="1008" t="s">
        <v>113</v>
      </c>
      <c r="I28" s="1009"/>
      <c r="J28" s="1010"/>
      <c r="K28" s="274">
        <f>IF(D28="",0,LEFT(RIGHT(D28,8),2)*2000)</f>
        <v>128000</v>
      </c>
      <c r="L28" s="676">
        <v>0</v>
      </c>
      <c r="M28" s="514">
        <f>K28*L28</f>
        <v>0</v>
      </c>
      <c r="N28" s="277">
        <f>K28*L28</f>
        <v>0</v>
      </c>
      <c r="O28" s="17"/>
      <c r="P28" s="751">
        <f>L28+ŠD!L28</f>
        <v>0</v>
      </c>
      <c r="Q28" s="740">
        <f>N28+ŠD!N28</f>
        <v>0</v>
      </c>
      <c r="R28" s="292"/>
      <c r="S28" s="293"/>
      <c r="T28" s="293"/>
      <c r="U28" s="293"/>
      <c r="V28" s="293">
        <f>M28/128000</f>
        <v>0</v>
      </c>
      <c r="W28" s="395"/>
      <c r="X28" s="295"/>
      <c r="Y28" s="296">
        <f>IF($M28&lt;&gt;0,"X",0)</f>
        <v>0</v>
      </c>
      <c r="Z28" s="294">
        <f>IF($M28&lt;&gt;0,"XXX",0)</f>
        <v>0</v>
      </c>
      <c r="AA28" s="294">
        <f>IF($M28&lt;&gt;0,"XXX",0)</f>
        <v>0</v>
      </c>
      <c r="AB28" s="294">
        <f>IF($M28&lt;&gt;0,"XXX",0)</f>
        <v>0</v>
      </c>
      <c r="AC28" s="299"/>
      <c r="AD28" s="298"/>
    </row>
    <row r="29" spans="2:30" s="1" customFormat="1" ht="30" hidden="1" customHeight="1" x14ac:dyDescent="0.25">
      <c r="B29" s="273"/>
      <c r="C29" s="435"/>
      <c r="D29" s="435"/>
      <c r="E29" s="435"/>
      <c r="F29" s="435"/>
      <c r="G29" s="270"/>
      <c r="H29" s="269"/>
      <c r="I29" s="270"/>
      <c r="J29" s="661"/>
      <c r="K29" s="274"/>
      <c r="L29" s="2"/>
      <c r="M29" s="514"/>
      <c r="N29" s="277"/>
      <c r="O29" s="17"/>
      <c r="P29" s="753"/>
      <c r="Q29" s="742"/>
      <c r="R29" s="292"/>
      <c r="S29" s="293"/>
      <c r="T29" s="293"/>
      <c r="U29" s="293"/>
      <c r="V29" s="294"/>
      <c r="W29" s="395"/>
      <c r="X29" s="295"/>
      <c r="Y29" s="296"/>
      <c r="Z29" s="294"/>
      <c r="AA29" s="294"/>
      <c r="AB29" s="294"/>
      <c r="AC29" s="299"/>
      <c r="AD29" s="298"/>
    </row>
    <row r="30" spans="2:30" s="1" customFormat="1" ht="30" customHeight="1" thickBot="1" x14ac:dyDescent="0.3">
      <c r="B30" s="273" t="s">
        <v>201</v>
      </c>
      <c r="C30" s="428" t="s">
        <v>133</v>
      </c>
      <c r="D30" s="1009" t="s">
        <v>202</v>
      </c>
      <c r="E30" s="1009"/>
      <c r="F30" s="1009"/>
      <c r="G30" s="1015"/>
      <c r="H30" s="1008" t="s">
        <v>171</v>
      </c>
      <c r="I30" s="1009"/>
      <c r="J30" s="1010"/>
      <c r="K30" s="274">
        <v>17833</v>
      </c>
      <c r="L30" s="676">
        <v>0</v>
      </c>
      <c r="M30" s="514">
        <f>L30</f>
        <v>0</v>
      </c>
      <c r="N30" s="277">
        <f>K30*M30</f>
        <v>0</v>
      </c>
      <c r="O30" s="17"/>
      <c r="P30" s="751">
        <f>L30+ŠD!L30</f>
        <v>0</v>
      </c>
      <c r="Q30" s="740">
        <f>N30+ŠD!N30</f>
        <v>0</v>
      </c>
      <c r="R30" s="292"/>
      <c r="S30" s="293"/>
      <c r="T30" s="293"/>
      <c r="U30" s="293"/>
      <c r="V30" s="294"/>
      <c r="W30" s="395">
        <f>M30</f>
        <v>0</v>
      </c>
      <c r="X30" s="295"/>
      <c r="Y30" s="296">
        <f>IF($M30&lt;&gt;0,"X",0)</f>
        <v>0</v>
      </c>
      <c r="Z30" s="294">
        <f>IF($M30&lt;&gt;0,"XXX",0)</f>
        <v>0</v>
      </c>
      <c r="AA30" s="294">
        <f>IF($M30&lt;&gt;0,"XXX",0)</f>
        <v>0</v>
      </c>
      <c r="AB30" s="294">
        <f>IF($M30&lt;&gt;0,"XXX",0)</f>
        <v>0</v>
      </c>
      <c r="AC30" s="299"/>
      <c r="AD30" s="298"/>
    </row>
    <row r="31" spans="2:30" s="1" customFormat="1" ht="30" hidden="1" customHeight="1" x14ac:dyDescent="0.25">
      <c r="B31" s="273"/>
      <c r="C31" s="762"/>
      <c r="D31" s="762"/>
      <c r="E31" s="762"/>
      <c r="F31" s="762"/>
      <c r="G31" s="270"/>
      <c r="H31" s="269"/>
      <c r="I31" s="270"/>
      <c r="J31" s="661"/>
      <c r="K31" s="274"/>
      <c r="L31" s="2"/>
      <c r="M31" s="514"/>
      <c r="N31" s="277"/>
      <c r="O31" s="17"/>
      <c r="P31" s="753"/>
      <c r="Q31" s="742"/>
      <c r="R31" s="292"/>
      <c r="S31" s="293"/>
      <c r="T31" s="293"/>
      <c r="U31" s="293"/>
      <c r="V31" s="294"/>
      <c r="W31" s="395"/>
      <c r="X31" s="295"/>
      <c r="Y31" s="296"/>
      <c r="Z31" s="294"/>
      <c r="AA31" s="294"/>
      <c r="AB31" s="294"/>
      <c r="AC31" s="299"/>
      <c r="AD31" s="298"/>
    </row>
    <row r="32" spans="2:30" s="1" customFormat="1" ht="30" customHeight="1" thickBot="1" x14ac:dyDescent="0.3">
      <c r="B32" s="273" t="s">
        <v>203</v>
      </c>
      <c r="C32" s="428" t="s">
        <v>133</v>
      </c>
      <c r="D32" s="1009" t="s">
        <v>204</v>
      </c>
      <c r="E32" s="1009"/>
      <c r="F32" s="1009"/>
      <c r="G32" s="1015"/>
      <c r="H32" s="1008" t="s">
        <v>116</v>
      </c>
      <c r="I32" s="1009"/>
      <c r="J32" s="1010"/>
      <c r="K32" s="274">
        <v>4412</v>
      </c>
      <c r="L32" s="676">
        <v>0</v>
      </c>
      <c r="M32" s="514">
        <f>L32</f>
        <v>0</v>
      </c>
      <c r="N32" s="277">
        <f>K32*M32</f>
        <v>0</v>
      </c>
      <c r="O32" s="17"/>
      <c r="P32" s="751">
        <f>L32+ŠD!L32</f>
        <v>0</v>
      </c>
      <c r="Q32" s="740">
        <f>N32+ŠD!N32</f>
        <v>0</v>
      </c>
      <c r="R32" s="292"/>
      <c r="S32" s="293"/>
      <c r="T32" s="293"/>
      <c r="U32" s="293"/>
      <c r="V32" s="294"/>
      <c r="W32" s="395">
        <f>M32</f>
        <v>0</v>
      </c>
      <c r="X32" s="295"/>
      <c r="Y32" s="296">
        <f>IF($M32&lt;&gt;0,"X",0)</f>
        <v>0</v>
      </c>
      <c r="Z32" s="294">
        <f>IF($M32&lt;&gt;0,"XXX",0)</f>
        <v>0</v>
      </c>
      <c r="AA32" s="294">
        <f>IF($M32&lt;&gt;0,"XXX",0)</f>
        <v>0</v>
      </c>
      <c r="AB32" s="294">
        <f>IF($M32&lt;&gt;0,"XXX",0)</f>
        <v>0</v>
      </c>
      <c r="AC32" s="299"/>
      <c r="AD32" s="298"/>
    </row>
    <row r="33" spans="2:30" s="1" customFormat="1" ht="30" hidden="1" customHeight="1" x14ac:dyDescent="0.25">
      <c r="B33" s="273"/>
      <c r="C33" s="762"/>
      <c r="D33" s="762"/>
      <c r="E33" s="762"/>
      <c r="F33" s="762"/>
      <c r="G33" s="270"/>
      <c r="H33" s="269"/>
      <c r="I33" s="270"/>
      <c r="J33" s="661"/>
      <c r="K33" s="274"/>
      <c r="L33" s="2"/>
      <c r="M33" s="514"/>
      <c r="N33" s="277"/>
      <c r="O33" s="17"/>
      <c r="P33" s="753"/>
      <c r="Q33" s="742"/>
      <c r="R33" s="292"/>
      <c r="S33" s="293"/>
      <c r="T33" s="293"/>
      <c r="U33" s="293"/>
      <c r="V33" s="294"/>
      <c r="W33" s="395"/>
      <c r="X33" s="295"/>
      <c r="Y33" s="296"/>
      <c r="Z33" s="294"/>
      <c r="AA33" s="294"/>
      <c r="AB33" s="294"/>
      <c r="AC33" s="299"/>
      <c r="AD33" s="298"/>
    </row>
    <row r="34" spans="2:30" s="1" customFormat="1" ht="30" customHeight="1" thickBot="1" x14ac:dyDescent="0.3">
      <c r="B34" s="273" t="s">
        <v>205</v>
      </c>
      <c r="C34" s="428" t="s">
        <v>133</v>
      </c>
      <c r="D34" s="1009" t="s">
        <v>206</v>
      </c>
      <c r="E34" s="1009"/>
      <c r="F34" s="1009"/>
      <c r="G34" s="1015"/>
      <c r="H34" s="1008" t="s">
        <v>119</v>
      </c>
      <c r="I34" s="1009"/>
      <c r="J34" s="1010"/>
      <c r="K34" s="274">
        <v>6477</v>
      </c>
      <c r="L34" s="676">
        <v>0</v>
      </c>
      <c r="M34" s="514">
        <f>L34</f>
        <v>0</v>
      </c>
      <c r="N34" s="277">
        <f>K34*M34</f>
        <v>0</v>
      </c>
      <c r="O34" s="17"/>
      <c r="P34" s="751">
        <f>L34+ŠD!L34</f>
        <v>0</v>
      </c>
      <c r="Q34" s="740">
        <f>N34+ŠD!N34</f>
        <v>0</v>
      </c>
      <c r="R34" s="292"/>
      <c r="S34" s="293"/>
      <c r="T34" s="293"/>
      <c r="U34" s="293"/>
      <c r="V34" s="294"/>
      <c r="W34" s="395">
        <f>M34</f>
        <v>0</v>
      </c>
      <c r="X34" s="295"/>
      <c r="Y34" s="296">
        <f>IF($M34&lt;&gt;0,"X",0)</f>
        <v>0</v>
      </c>
      <c r="Z34" s="294">
        <f>IF($M34&lt;&gt;0,"XXX",0)</f>
        <v>0</v>
      </c>
      <c r="AA34" s="294">
        <f>IF($M34&lt;&gt;0,"XXX",0)</f>
        <v>0</v>
      </c>
      <c r="AB34" s="294">
        <f>IF($M34&lt;&gt;0,"XXX",0)</f>
        <v>0</v>
      </c>
      <c r="AC34" s="299"/>
      <c r="AD34" s="298"/>
    </row>
    <row r="35" spans="2:30" s="1" customFormat="1" ht="18" thickBot="1" x14ac:dyDescent="0.3">
      <c r="B35" s="309" t="s">
        <v>83</v>
      </c>
      <c r="C35" s="310"/>
      <c r="D35" s="310"/>
      <c r="E35" s="310"/>
      <c r="F35" s="310"/>
      <c r="G35" s="310"/>
      <c r="H35" s="1007" t="str">
        <f>IF($N$7&gt;$F$5,"hodnota není v limitu"," možno ještě rozdělit")</f>
        <v xml:space="preserve"> možno ještě rozdělit</v>
      </c>
      <c r="I35" s="1007"/>
      <c r="J35" s="1007"/>
      <c r="K35" s="434">
        <f>IF($N$7&gt;$F$5," ",M35 )</f>
        <v>0</v>
      </c>
      <c r="L35" s="434"/>
      <c r="M35" s="311">
        <f>F5-N35</f>
        <v>0</v>
      </c>
      <c r="N35" s="301">
        <f>SUM(N8:N34)</f>
        <v>0</v>
      </c>
      <c r="O35" s="735">
        <f>IF(OR(Y8&lt;&gt;0,Y10&lt;&gt;0,Y12&lt;&gt;0,Y28&lt;&gt;0,Y30&lt;&gt;0,Y32&lt;&gt;0,Y34&lt;&gt;0),"1",0)</f>
        <v>0</v>
      </c>
      <c r="P35" s="747"/>
      <c r="Q35" s="747">
        <f>SUM(Q8:Q34)</f>
        <v>0</v>
      </c>
      <c r="R35" s="312">
        <v>54000</v>
      </c>
      <c r="S35" s="313">
        <v>50501</v>
      </c>
      <c r="T35" s="313">
        <v>52601</v>
      </c>
      <c r="U35" s="313">
        <v>52602</v>
      </c>
      <c r="V35" s="313">
        <v>52106</v>
      </c>
      <c r="W35" s="316">
        <v>51212</v>
      </c>
      <c r="X35" s="314">
        <v>51017</v>
      </c>
      <c r="Y35" s="315">
        <v>51010</v>
      </c>
      <c r="Z35" s="313">
        <v>51610</v>
      </c>
      <c r="AA35" s="313">
        <v>51710</v>
      </c>
      <c r="AB35" s="313">
        <v>51510</v>
      </c>
      <c r="AC35" s="316">
        <v>52510</v>
      </c>
      <c r="AD35" s="317">
        <v>60000</v>
      </c>
    </row>
    <row r="36" spans="2:30" s="1" customFormat="1" ht="21" customHeight="1" thickBot="1" x14ac:dyDescent="0.3">
      <c r="B36" s="726"/>
      <c r="C36" s="727"/>
      <c r="D36" s="728">
        <f>F36+G36+H36</f>
        <v>0</v>
      </c>
      <c r="E36" s="727"/>
      <c r="F36" s="728">
        <f>N8+N10+N12+N14+N18+N20+N22+N26+N30+N32+N34</f>
        <v>0</v>
      </c>
      <c r="G36" s="728">
        <f>N24+N28</f>
        <v>0</v>
      </c>
      <c r="H36" s="728">
        <f>N16</f>
        <v>0</v>
      </c>
      <c r="I36" s="656"/>
      <c r="J36" s="656"/>
      <c r="K36" s="656"/>
      <c r="L36" s="573"/>
      <c r="M36" s="574"/>
      <c r="N36" s="706" t="str">
        <f>IF(N28&gt;F5/2,"šablona na využití ICT překračuje polovinu maximální dotace","")</f>
        <v/>
      </c>
      <c r="O36" s="17"/>
      <c r="P36" s="745"/>
      <c r="Q36" s="706"/>
      <c r="R36" s="743">
        <f>SUM(R8:R34)</f>
        <v>0</v>
      </c>
      <c r="S36" s="582">
        <f>ROUND(SUM(S8:S34),2)</f>
        <v>0</v>
      </c>
      <c r="T36" s="582">
        <f>ROUND(SUM(T8:T34),2)</f>
        <v>0</v>
      </c>
      <c r="U36" s="581">
        <f>SUM(U8:U34)</f>
        <v>0</v>
      </c>
      <c r="V36" s="581">
        <f>SUM(V8:V34)</f>
        <v>0</v>
      </c>
      <c r="W36" s="581">
        <f>SUM(W8:W34)</f>
        <v>0</v>
      </c>
      <c r="X36" s="583">
        <f>SUM(X8:X34)</f>
        <v>0</v>
      </c>
      <c r="Y36" s="584">
        <f>O35</f>
        <v>0</v>
      </c>
      <c r="Z36" s="585">
        <f>IF(Y36&gt;0,"XXX",0)</f>
        <v>0</v>
      </c>
      <c r="AA36" s="585">
        <f>Z36</f>
        <v>0</v>
      </c>
      <c r="AB36" s="586">
        <f>Z36</f>
        <v>0</v>
      </c>
      <c r="AC36" s="587">
        <f>ROUND(SUM(AC8:AC34),0)</f>
        <v>0</v>
      </c>
      <c r="AD36" s="588">
        <f>FLOOR(SUM(AD8:AD34),1)</f>
        <v>0</v>
      </c>
    </row>
    <row r="37" spans="2:30" s="1" customFormat="1" ht="18.75" customHeight="1" thickBot="1" x14ac:dyDescent="0.3">
      <c r="B37" s="575"/>
      <c r="C37" s="576"/>
      <c r="D37" s="576"/>
      <c r="E37" s="577"/>
      <c r="F37" s="576"/>
      <c r="G37" s="578"/>
      <c r="H37" s="576"/>
      <c r="I37" s="576"/>
      <c r="J37" s="576"/>
      <c r="K37" s="576"/>
      <c r="L37" s="576"/>
      <c r="M37" s="579"/>
      <c r="N37" s="580"/>
      <c r="O37" s="17"/>
      <c r="P37" s="746"/>
      <c r="Q37" s="580"/>
      <c r="R37" s="744" t="str">
        <f>IF(OR(R14&lt;&gt;0,R16&lt;&gt;0),"!!! Hodnotu součtu za celý projekt navyšte o plánovaný počet DVPP","")</f>
        <v/>
      </c>
      <c r="S37" s="576"/>
      <c r="T37" s="576"/>
      <c r="U37" s="576"/>
      <c r="V37" s="576"/>
      <c r="W37" s="576"/>
      <c r="X37" s="576"/>
      <c r="Y37" s="576"/>
      <c r="Z37" s="576"/>
      <c r="AA37" s="576"/>
      <c r="AB37" s="576"/>
      <c r="AC37" s="576"/>
      <c r="AD37" s="589"/>
    </row>
    <row r="44" spans="2:30" x14ac:dyDescent="0.25">
      <c r="N44" s="648"/>
      <c r="P44" s="648"/>
      <c r="Q44" s="648"/>
    </row>
  </sheetData>
  <sheetProtection algorithmName="SHA-512" hashValue="MtGf5FVcAyUFLTHub9G84dUgvgUcFWTlfBiS4niO+LEQfAO3btf/0KJ1h0bxw16uRestiRheSq3QTAz84hhbYg==" saltValue="BzGcWab1hUpOtUvqc3Ow3A==" spinCount="100000" sheet="1" objects="1" scenarios="1"/>
  <mergeCells count="52">
    <mergeCell ref="AC2:AC5"/>
    <mergeCell ref="AD2:AD5"/>
    <mergeCell ref="S2:S5"/>
    <mergeCell ref="Y6:AC6"/>
    <mergeCell ref="R6:X6"/>
    <mergeCell ref="V2:V5"/>
    <mergeCell ref="W2:W5"/>
    <mergeCell ref="Y2:Y5"/>
    <mergeCell ref="Z2:Z5"/>
    <mergeCell ref="AA2:AA5"/>
    <mergeCell ref="AB2:AB5"/>
    <mergeCell ref="T2:T5"/>
    <mergeCell ref="U2:U5"/>
    <mergeCell ref="X2:X5"/>
    <mergeCell ref="D32:G32"/>
    <mergeCell ref="D34:G34"/>
    <mergeCell ref="H35:J35"/>
    <mergeCell ref="H34:J34"/>
    <mergeCell ref="H24:J24"/>
    <mergeCell ref="H26:J26"/>
    <mergeCell ref="H32:J32"/>
    <mergeCell ref="H30:J30"/>
    <mergeCell ref="D24:G24"/>
    <mergeCell ref="D26:G26"/>
    <mergeCell ref="D28:G28"/>
    <mergeCell ref="H28:J28"/>
    <mergeCell ref="D16:G16"/>
    <mergeCell ref="D18:G18"/>
    <mergeCell ref="D30:G30"/>
    <mergeCell ref="H16:J16"/>
    <mergeCell ref="H18:J18"/>
    <mergeCell ref="H20:J20"/>
    <mergeCell ref="D20:G20"/>
    <mergeCell ref="H22:J22"/>
    <mergeCell ref="D22:G22"/>
    <mergeCell ref="H2:J6"/>
    <mergeCell ref="K2:K6"/>
    <mergeCell ref="L2:L6"/>
    <mergeCell ref="R2:R5"/>
    <mergeCell ref="B3:G3"/>
    <mergeCell ref="N2:N6"/>
    <mergeCell ref="P2:Q4"/>
    <mergeCell ref="B7:G7"/>
    <mergeCell ref="H7:J7"/>
    <mergeCell ref="H12:J12"/>
    <mergeCell ref="H14:J14"/>
    <mergeCell ref="H8:J8"/>
    <mergeCell ref="D8:G8"/>
    <mergeCell ref="D10:G10"/>
    <mergeCell ref="D12:G12"/>
    <mergeCell ref="D14:G14"/>
    <mergeCell ref="H10:J10"/>
  </mergeCells>
  <conditionalFormatting sqref="L16 L12 L8 L10">
    <cfRule type="expression" dxfId="25" priority="30">
      <formula>$E$5="Ano"</formula>
    </cfRule>
  </conditionalFormatting>
  <conditionalFormatting sqref="D5">
    <cfRule type="cellIs" dxfId="24" priority="17" stopIfTrue="1" operator="lessThan">
      <formula>0</formula>
    </cfRule>
    <cfRule type="cellIs" dxfId="23" priority="18" operator="greaterThan">
      <formula>2000</formula>
    </cfRule>
  </conditionalFormatting>
  <conditionalFormatting sqref="H35:N35 H7:N7">
    <cfRule type="expression" dxfId="22" priority="31" stopIfTrue="1">
      <formula>$N$35&gt;$F$5</formula>
    </cfRule>
    <cfRule type="expression" dxfId="21" priority="32" stopIfTrue="1">
      <formula>$N$35&lt;#REF!</formula>
    </cfRule>
    <cfRule type="expression" dxfId="20" priority="33">
      <formula>$N$35&gt;#REF!</formula>
    </cfRule>
  </conditionalFormatting>
  <conditionalFormatting sqref="D5">
    <cfRule type="expression" dxfId="19" priority="16">
      <formula>$M$6=1</formula>
    </cfRule>
  </conditionalFormatting>
  <conditionalFormatting sqref="L28 N28">
    <cfRule type="expression" dxfId="18" priority="14">
      <formula>$N$28&gt;$F$5/2</formula>
    </cfRule>
  </conditionalFormatting>
  <dataValidations xWindow="907" yWindow="419" count="6">
    <dataValidation type="whole" allowBlank="1" showInputMessage="1" showErrorMessage="1" sqref="L9 L11 L13 L15:L17 L19:L27 L29:L34">
      <formula1>0</formula1>
      <formula2>999999</formula2>
    </dataValidation>
    <dataValidation type="list" allowBlank="1" showInputMessage="1" showErrorMessage="1" sqref="E5">
      <formula1>"Ano,Ne"</formula1>
    </dataValidation>
    <dataValidation type="whole" allowBlank="1" showInputMessage="1" showErrorMessage="1" sqref="L12 L14 L8 L10">
      <formula1>0</formula1>
      <formula2>1000</formula2>
    </dataValidation>
    <dataValidation type="whole" allowBlank="1" showErrorMessage="1" sqref="L18">
      <formula1>0</formula1>
      <formula2>999999</formula2>
    </dataValidation>
    <dataValidation type="list" allowBlank="1" showInputMessage="1" showErrorMessage="1" error="vyberte možnost z nabídky" prompt="vyberte z nabídky jednu možnost" sqref="D28:G28">
      <formula1>ICT</formula1>
    </dataValidation>
    <dataValidation type="whole" allowBlank="1" showInputMessage="1" showErrorMessage="1" prompt="V názvu aktivity vyberte z nabídky jednu z variant aktivity. _x000a_Aktivitu je možné zvolit nejvýš v hodnotě dosahující poloviny maximální výše dotace pro daný subjekt." sqref="L28">
      <formula1>0</formula1>
      <formula2>999999</formula2>
    </dataValidation>
  </dataValidations>
  <hyperlinks>
    <hyperlink ref="B1" location="'Úvodní strana'!A1" display="zpět na hlavní stranu"/>
  </hyperlinks>
  <pageMargins left="0.7" right="0.7" top="0.78740157499999996" bottom="0.78740157499999996" header="0.3" footer="0.3"/>
  <pageSetup paperSize="9" orientation="portrait" r:id="rId1"/>
  <ignoredErrors>
    <ignoredError sqref="X36 T36:U3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45"/>
  <sheetViews>
    <sheetView workbookViewId="0">
      <selection activeCell="D5" sqref="D5"/>
    </sheetView>
  </sheetViews>
  <sheetFormatPr defaultRowHeight="14.25" x14ac:dyDescent="0.25"/>
  <cols>
    <col min="1" max="1" width="1.7109375" style="4" customWidth="1"/>
    <col min="2" max="2" width="7.28515625" style="8" customWidth="1"/>
    <col min="3" max="3" width="5.7109375" style="5" hidden="1" customWidth="1"/>
    <col min="4" max="4" width="12.28515625" style="5" customWidth="1"/>
    <col min="5" max="5" width="11.5703125" style="5" customWidth="1"/>
    <col min="6" max="6" width="17.140625" style="5" customWidth="1"/>
    <col min="7" max="7" width="4.7109375" style="5" customWidth="1"/>
    <col min="8" max="8" width="17.140625" style="5" customWidth="1"/>
    <col min="9" max="9" width="16.5703125" style="5" customWidth="1"/>
    <col min="10" max="10" width="23.140625" style="5" customWidth="1"/>
    <col min="11" max="11" width="13.42578125" style="4" customWidth="1"/>
    <col min="12" max="12" width="15.28515625" style="5" customWidth="1"/>
    <col min="13" max="13" width="9.5703125" style="17" hidden="1" customWidth="1"/>
    <col min="14" max="14" width="14.7109375" style="6" customWidth="1"/>
    <col min="15" max="15" width="2.85546875" style="17" customWidth="1"/>
    <col min="16" max="16" width="6.5703125" style="5" hidden="1" customWidth="1"/>
    <col min="17" max="17" width="6.42578125" style="5" hidden="1" customWidth="1"/>
    <col min="18" max="19" width="6.85546875" style="5" hidden="1" customWidth="1"/>
    <col min="20" max="20" width="6.42578125" style="5" hidden="1" customWidth="1"/>
    <col min="21" max="22" width="6.85546875" style="5" hidden="1" customWidth="1"/>
    <col min="23" max="23" width="7.85546875" style="5" hidden="1" customWidth="1"/>
    <col min="24" max="24" width="6.42578125" style="5" hidden="1" customWidth="1"/>
    <col min="25" max="25" width="6.7109375" style="5" hidden="1" customWidth="1"/>
    <col min="26" max="26" width="6.28515625" style="5" hidden="1" customWidth="1"/>
    <col min="27" max="27" width="6.5703125" style="5" hidden="1" customWidth="1"/>
    <col min="28" max="28" width="7.42578125" style="5" hidden="1" customWidth="1"/>
    <col min="29" max="16384" width="9.140625" style="4"/>
  </cols>
  <sheetData>
    <row r="1" spans="2:28" ht="15.75" thickBot="1" x14ac:dyDescent="0.3">
      <c r="B1" s="78" t="s">
        <v>47</v>
      </c>
      <c r="C1" s="4"/>
      <c r="D1" s="4"/>
      <c r="E1" s="4"/>
      <c r="F1" s="4"/>
      <c r="P1" s="5" t="s">
        <v>302</v>
      </c>
    </row>
    <row r="2" spans="2:28" ht="9.75" customHeight="1" x14ac:dyDescent="0.25">
      <c r="B2" s="139"/>
      <c r="C2" s="140"/>
      <c r="D2" s="140"/>
      <c r="E2" s="140"/>
      <c r="F2" s="140"/>
      <c r="G2" s="140"/>
      <c r="H2" s="1081" t="s">
        <v>54</v>
      </c>
      <c r="I2" s="1082"/>
      <c r="J2" s="1083"/>
      <c r="K2" s="1073" t="s">
        <v>30</v>
      </c>
      <c r="L2" s="1076" t="s">
        <v>32</v>
      </c>
      <c r="M2" s="633">
        <v>100000</v>
      </c>
      <c r="N2" s="1070" t="s">
        <v>31</v>
      </c>
      <c r="P2" s="1067" t="s">
        <v>12</v>
      </c>
      <c r="Q2" s="1092" t="s">
        <v>0</v>
      </c>
      <c r="R2" s="1092" t="s">
        <v>1</v>
      </c>
      <c r="S2" s="1092" t="s">
        <v>126</v>
      </c>
      <c r="T2" s="1092" t="s">
        <v>127</v>
      </c>
      <c r="U2" s="1092" t="s">
        <v>128</v>
      </c>
      <c r="V2" s="1092" t="s">
        <v>129</v>
      </c>
      <c r="W2" s="1095" t="s">
        <v>4</v>
      </c>
      <c r="X2" s="1092" t="s">
        <v>5</v>
      </c>
      <c r="Y2" s="1092" t="s">
        <v>6</v>
      </c>
      <c r="Z2" s="1092" t="s">
        <v>7</v>
      </c>
      <c r="AA2" s="1097" t="s">
        <v>8</v>
      </c>
      <c r="AB2" s="1090" t="s">
        <v>3</v>
      </c>
    </row>
    <row r="3" spans="2:28" ht="25.5" customHeight="1" x14ac:dyDescent="0.25">
      <c r="B3" s="1057" t="s">
        <v>68</v>
      </c>
      <c r="C3" s="1058"/>
      <c r="D3" s="1058"/>
      <c r="E3" s="1058"/>
      <c r="F3" s="1058"/>
      <c r="G3" s="1059"/>
      <c r="H3" s="1084"/>
      <c r="I3" s="1085"/>
      <c r="J3" s="1086"/>
      <c r="K3" s="1074"/>
      <c r="L3" s="1077"/>
      <c r="M3" s="633">
        <v>1800</v>
      </c>
      <c r="N3" s="1071"/>
      <c r="P3" s="1068"/>
      <c r="Q3" s="1093"/>
      <c r="R3" s="1093"/>
      <c r="S3" s="1093"/>
      <c r="T3" s="1093"/>
      <c r="U3" s="1093"/>
      <c r="V3" s="1093"/>
      <c r="W3" s="1096"/>
      <c r="X3" s="1093"/>
      <c r="Y3" s="1093"/>
      <c r="Z3" s="1093"/>
      <c r="AA3" s="1098"/>
      <c r="AB3" s="1091"/>
    </row>
    <row r="4" spans="2:28" s="5" customFormat="1" ht="41.25" customHeight="1" x14ac:dyDescent="0.3">
      <c r="B4" s="203"/>
      <c r="C4" s="204"/>
      <c r="D4" s="503" t="s">
        <v>63</v>
      </c>
      <c r="E4" s="423"/>
      <c r="F4" s="503" t="s">
        <v>21</v>
      </c>
      <c r="G4" s="207"/>
      <c r="H4" s="1084"/>
      <c r="I4" s="1085"/>
      <c r="J4" s="1086"/>
      <c r="K4" s="1074"/>
      <c r="L4" s="1077"/>
      <c r="M4" s="634">
        <f>IF(SUM($W$8:$W$42)&lt;&gt;0,1,0)</f>
        <v>0</v>
      </c>
      <c r="N4" s="1071"/>
      <c r="O4" s="17"/>
      <c r="P4" s="1068"/>
      <c r="Q4" s="1093"/>
      <c r="R4" s="1093"/>
      <c r="S4" s="1093"/>
      <c r="T4" s="1093"/>
      <c r="U4" s="1093"/>
      <c r="V4" s="1093"/>
      <c r="W4" s="1096"/>
      <c r="X4" s="1093"/>
      <c r="Y4" s="1093"/>
      <c r="Z4" s="1093"/>
      <c r="AA4" s="1098"/>
      <c r="AB4" s="1091"/>
    </row>
    <row r="5" spans="2:28" s="7" customFormat="1" ht="28.5" customHeight="1" x14ac:dyDescent="0.3">
      <c r="B5" s="203"/>
      <c r="C5" s="204"/>
      <c r="D5" s="678">
        <v>0</v>
      </c>
      <c r="E5" s="423"/>
      <c r="F5" s="495">
        <f>IF(M6&gt;5000000,5000000,M6)</f>
        <v>0</v>
      </c>
      <c r="G5" s="206"/>
      <c r="H5" s="1084"/>
      <c r="I5" s="1085"/>
      <c r="J5" s="1086"/>
      <c r="K5" s="1074"/>
      <c r="L5" s="1077"/>
      <c r="M5" s="635">
        <f>IF((D5=0),IF(N43&gt;0,1,0),0)</f>
        <v>0</v>
      </c>
      <c r="N5" s="1071"/>
      <c r="O5" s="17"/>
      <c r="P5" s="1068"/>
      <c r="Q5" s="1093"/>
      <c r="R5" s="1093"/>
      <c r="S5" s="1093"/>
      <c r="T5" s="1093"/>
      <c r="U5" s="1093"/>
      <c r="V5" s="1093"/>
      <c r="W5" s="1096"/>
      <c r="X5" s="1093"/>
      <c r="Y5" s="1093"/>
      <c r="Z5" s="1093"/>
      <c r="AA5" s="1098"/>
      <c r="AB5" s="1091"/>
    </row>
    <row r="6" spans="2:28" s="1" customFormat="1" ht="18" customHeight="1" thickBot="1" x14ac:dyDescent="0.3">
      <c r="B6" s="203"/>
      <c r="C6" s="205"/>
      <c r="D6" s="205"/>
      <c r="E6" s="205"/>
      <c r="F6" s="205"/>
      <c r="G6" s="206"/>
      <c r="H6" s="1087"/>
      <c r="I6" s="1088"/>
      <c r="J6" s="1089"/>
      <c r="K6" s="1075"/>
      <c r="L6" s="1078"/>
      <c r="M6" s="635">
        <f>IF(D5&gt;0,M2+D5*M3,0)</f>
        <v>0</v>
      </c>
      <c r="N6" s="1072"/>
      <c r="O6" s="18"/>
      <c r="P6" s="1062" t="s">
        <v>10</v>
      </c>
      <c r="Q6" s="1063"/>
      <c r="R6" s="1063"/>
      <c r="S6" s="1063"/>
      <c r="T6" s="1063"/>
      <c r="U6" s="1063"/>
      <c r="V6" s="1064"/>
      <c r="W6" s="1094" t="s">
        <v>9</v>
      </c>
      <c r="X6" s="1063"/>
      <c r="Y6" s="1063"/>
      <c r="Z6" s="1063"/>
      <c r="AA6" s="1064"/>
      <c r="AB6" s="208" t="s">
        <v>2</v>
      </c>
    </row>
    <row r="7" spans="2:28" s="1" customFormat="1" ht="18" thickBot="1" x14ac:dyDescent="0.3">
      <c r="B7" s="1060" t="s">
        <v>84</v>
      </c>
      <c r="C7" s="1061"/>
      <c r="D7" s="1061"/>
      <c r="E7" s="1061"/>
      <c r="F7" s="1061"/>
      <c r="G7" s="1061"/>
      <c r="H7" s="1069" t="str">
        <f>H43</f>
        <v xml:space="preserve"> možno ještě rozdělit</v>
      </c>
      <c r="I7" s="1069"/>
      <c r="J7" s="1069"/>
      <c r="K7" s="420">
        <f>K43</f>
        <v>0</v>
      </c>
      <c r="L7" s="420"/>
      <c r="M7" s="245">
        <f>M43</f>
        <v>0</v>
      </c>
      <c r="N7" s="184">
        <f>N43</f>
        <v>0</v>
      </c>
      <c r="O7" s="18"/>
      <c r="P7" s="246">
        <v>54000</v>
      </c>
      <c r="Q7" s="247">
        <v>50501</v>
      </c>
      <c r="R7" s="247">
        <v>52601</v>
      </c>
      <c r="S7" s="247">
        <v>52602</v>
      </c>
      <c r="T7" s="247">
        <v>52106</v>
      </c>
      <c r="U7" s="396">
        <v>51212</v>
      </c>
      <c r="V7" s="248">
        <v>51017</v>
      </c>
      <c r="W7" s="249">
        <v>51010</v>
      </c>
      <c r="X7" s="250">
        <v>51610</v>
      </c>
      <c r="Y7" s="250">
        <v>51710</v>
      </c>
      <c r="Z7" s="250">
        <v>51510</v>
      </c>
      <c r="AA7" s="251">
        <v>52510</v>
      </c>
      <c r="AB7" s="252">
        <v>60000</v>
      </c>
    </row>
    <row r="8" spans="2:28" s="1" customFormat="1" ht="30" customHeight="1" x14ac:dyDescent="0.25">
      <c r="B8" s="209" t="s">
        <v>207</v>
      </c>
      <c r="C8" s="428" t="s">
        <v>133</v>
      </c>
      <c r="D8" s="1055" t="s">
        <v>208</v>
      </c>
      <c r="E8" s="1055"/>
      <c r="F8" s="1055"/>
      <c r="G8" s="1056"/>
      <c r="H8" s="1065" t="s">
        <v>209</v>
      </c>
      <c r="I8" s="1055"/>
      <c r="J8" s="1066"/>
      <c r="K8" s="210">
        <v>3617</v>
      </c>
      <c r="L8" s="680">
        <v>0</v>
      </c>
      <c r="M8" s="505">
        <f>L8</f>
        <v>0</v>
      </c>
      <c r="N8" s="220">
        <f>K8*M8</f>
        <v>0</v>
      </c>
      <c r="O8" s="17"/>
      <c r="P8" s="223"/>
      <c r="Q8" s="224">
        <f>M8*1/120</f>
        <v>0</v>
      </c>
      <c r="R8" s="224"/>
      <c r="S8" s="224"/>
      <c r="T8" s="225"/>
      <c r="U8" s="397"/>
      <c r="V8" s="226"/>
      <c r="W8" s="227">
        <f>IF($M8&lt;&gt;0,"X",0)</f>
        <v>0</v>
      </c>
      <c r="X8" s="225">
        <f>IF($M8&lt;&gt;0,"XXX",0)</f>
        <v>0</v>
      </c>
      <c r="Y8" s="225">
        <f>IF($M8&lt;&gt;0,"XXX",0)</f>
        <v>0</v>
      </c>
      <c r="Z8" s="225">
        <f>IF($M8&lt;&gt;0,"XXX",0)</f>
        <v>0</v>
      </c>
      <c r="AA8" s="228"/>
      <c r="AB8" s="229"/>
    </row>
    <row r="9" spans="2:28" s="1" customFormat="1" ht="30" hidden="1" customHeight="1" x14ac:dyDescent="0.25">
      <c r="B9" s="211"/>
      <c r="C9" s="212"/>
      <c r="D9" s="212"/>
      <c r="E9" s="212"/>
      <c r="F9" s="212"/>
      <c r="G9" s="658"/>
      <c r="H9" s="213"/>
      <c r="I9" s="214"/>
      <c r="J9" s="215"/>
      <c r="K9" s="216"/>
      <c r="L9" s="3"/>
      <c r="M9" s="506"/>
      <c r="N9" s="221"/>
      <c r="O9" s="17"/>
      <c r="P9" s="230"/>
      <c r="Q9" s="231"/>
      <c r="R9" s="231"/>
      <c r="S9" s="231"/>
      <c r="T9" s="232"/>
      <c r="U9" s="398"/>
      <c r="V9" s="233"/>
      <c r="W9" s="234"/>
      <c r="X9" s="232"/>
      <c r="Y9" s="232"/>
      <c r="Z9" s="232"/>
      <c r="AA9" s="235"/>
      <c r="AB9" s="236"/>
    </row>
    <row r="10" spans="2:28" s="1" customFormat="1" ht="30" customHeight="1" x14ac:dyDescent="0.25">
      <c r="B10" s="217" t="s">
        <v>210</v>
      </c>
      <c r="C10" s="428" t="s">
        <v>133</v>
      </c>
      <c r="D10" s="1051" t="s">
        <v>211</v>
      </c>
      <c r="E10" s="1051"/>
      <c r="F10" s="1051"/>
      <c r="G10" s="1052"/>
      <c r="H10" s="1053" t="s">
        <v>212</v>
      </c>
      <c r="I10" s="1051"/>
      <c r="J10" s="1054"/>
      <c r="K10" s="218">
        <v>4849</v>
      </c>
      <c r="L10" s="676">
        <v>0</v>
      </c>
      <c r="M10" s="505">
        <f>L10</f>
        <v>0</v>
      </c>
      <c r="N10" s="222">
        <f>K10*M10</f>
        <v>0</v>
      </c>
      <c r="O10" s="17"/>
      <c r="P10" s="237"/>
      <c r="Q10" s="238">
        <f>M10*1/24</f>
        <v>0</v>
      </c>
      <c r="R10" s="238"/>
      <c r="S10" s="238"/>
      <c r="T10" s="239"/>
      <c r="U10" s="399"/>
      <c r="V10" s="240"/>
      <c r="W10" s="241">
        <f>IF($M10&lt;&gt;0,"X",0)</f>
        <v>0</v>
      </c>
      <c r="X10" s="239">
        <f>IF($M10&lt;&gt;0,"XXX",0)</f>
        <v>0</v>
      </c>
      <c r="Y10" s="239">
        <f>IF($M10&lt;&gt;0,"XXX",0)</f>
        <v>0</v>
      </c>
      <c r="Z10" s="239">
        <f>IF($M10&lt;&gt;0,"XXX",0)</f>
        <v>0</v>
      </c>
      <c r="AA10" s="242"/>
      <c r="AB10" s="243"/>
    </row>
    <row r="11" spans="2:28" s="1" customFormat="1" ht="30" hidden="1" customHeight="1" x14ac:dyDescent="0.25">
      <c r="B11" s="217"/>
      <c r="C11" s="763"/>
      <c r="D11" s="763"/>
      <c r="E11" s="763"/>
      <c r="F11" s="763"/>
      <c r="G11" s="214"/>
      <c r="H11" s="213"/>
      <c r="I11" s="214"/>
      <c r="J11" s="662"/>
      <c r="K11" s="218"/>
      <c r="L11" s="2"/>
      <c r="M11" s="506"/>
      <c r="N11" s="222"/>
      <c r="O11" s="17"/>
      <c r="P11" s="237"/>
      <c r="Q11" s="238"/>
      <c r="R11" s="238"/>
      <c r="S11" s="238"/>
      <c r="T11" s="239"/>
      <c r="U11" s="399"/>
      <c r="V11" s="240"/>
      <c r="W11" s="241"/>
      <c r="X11" s="239"/>
      <c r="Y11" s="239"/>
      <c r="Z11" s="239"/>
      <c r="AA11" s="242"/>
      <c r="AB11" s="243"/>
    </row>
    <row r="12" spans="2:28" s="1" customFormat="1" ht="30" customHeight="1" x14ac:dyDescent="0.25">
      <c r="B12" s="217" t="s">
        <v>213</v>
      </c>
      <c r="C12" s="425" t="s">
        <v>112</v>
      </c>
      <c r="D12" s="1051" t="s">
        <v>214</v>
      </c>
      <c r="E12" s="1051"/>
      <c r="F12" s="1051"/>
      <c r="G12" s="1052"/>
      <c r="H12" s="1053" t="s">
        <v>215</v>
      </c>
      <c r="I12" s="1051"/>
      <c r="J12" s="1054"/>
      <c r="K12" s="218">
        <v>5233</v>
      </c>
      <c r="L12" s="676">
        <v>0</v>
      </c>
      <c r="M12" s="505">
        <f>L12</f>
        <v>0</v>
      </c>
      <c r="N12" s="222">
        <f>K12*M12</f>
        <v>0</v>
      </c>
      <c r="O12" s="17"/>
      <c r="P12" s="237"/>
      <c r="Q12" s="238">
        <f>M12*1/24</f>
        <v>0</v>
      </c>
      <c r="R12" s="238"/>
      <c r="S12" s="238"/>
      <c r="T12" s="239"/>
      <c r="U12" s="399"/>
      <c r="V12" s="240"/>
      <c r="W12" s="241">
        <f>IF($M12&lt;&gt;0,"X",0)</f>
        <v>0</v>
      </c>
      <c r="X12" s="239">
        <f>IF($M12&lt;&gt;0,"XXX",0)</f>
        <v>0</v>
      </c>
      <c r="Y12" s="239">
        <f>IF($M12&lt;&gt;0,"XXX",0)</f>
        <v>0</v>
      </c>
      <c r="Z12" s="239">
        <f>IF($M12&lt;&gt;0,"XXX",0)</f>
        <v>0</v>
      </c>
      <c r="AA12" s="242"/>
      <c r="AB12" s="243"/>
    </row>
    <row r="13" spans="2:28" s="1" customFormat="1" ht="30" hidden="1" customHeight="1" x14ac:dyDescent="0.25">
      <c r="B13" s="217"/>
      <c r="C13" s="763"/>
      <c r="D13" s="763"/>
      <c r="E13" s="763"/>
      <c r="F13" s="763"/>
      <c r="G13" s="214"/>
      <c r="H13" s="213"/>
      <c r="I13" s="214"/>
      <c r="J13" s="662"/>
      <c r="K13" s="218"/>
      <c r="L13" s="2"/>
      <c r="M13" s="505"/>
      <c r="N13" s="222"/>
      <c r="O13" s="17"/>
      <c r="P13" s="237"/>
      <c r="Q13" s="238"/>
      <c r="R13" s="238"/>
      <c r="S13" s="238"/>
      <c r="T13" s="239"/>
      <c r="U13" s="399"/>
      <c r="V13" s="240"/>
      <c r="W13" s="241"/>
      <c r="X13" s="239"/>
      <c r="Y13" s="239"/>
      <c r="Z13" s="239"/>
      <c r="AA13" s="242"/>
      <c r="AB13" s="243"/>
    </row>
    <row r="14" spans="2:28" s="1" customFormat="1" ht="30" customHeight="1" x14ac:dyDescent="0.25">
      <c r="B14" s="217" t="s">
        <v>216</v>
      </c>
      <c r="C14" s="428" t="s">
        <v>133</v>
      </c>
      <c r="D14" s="1051" t="s">
        <v>293</v>
      </c>
      <c r="E14" s="1051"/>
      <c r="F14" s="1051"/>
      <c r="G14" s="1052"/>
      <c r="H14" s="1053" t="s">
        <v>56</v>
      </c>
      <c r="I14" s="1051"/>
      <c r="J14" s="1054"/>
      <c r="K14" s="218">
        <v>3480</v>
      </c>
      <c r="L14" s="676">
        <v>0</v>
      </c>
      <c r="M14" s="505">
        <f>L14</f>
        <v>0</v>
      </c>
      <c r="N14" s="222">
        <f>K14*M14</f>
        <v>0</v>
      </c>
      <c r="O14" s="17"/>
      <c r="P14" s="237">
        <f>IF(M14&lt;&gt;0,"*",0)</f>
        <v>0</v>
      </c>
      <c r="Q14" s="238"/>
      <c r="R14" s="238"/>
      <c r="S14" s="238"/>
      <c r="T14" s="239"/>
      <c r="U14" s="399"/>
      <c r="V14" s="240"/>
      <c r="W14" s="241"/>
      <c r="X14" s="239"/>
      <c r="Y14" s="239"/>
      <c r="Z14" s="239"/>
      <c r="AA14" s="244">
        <f>M14/2</f>
        <v>0</v>
      </c>
      <c r="AB14" s="243">
        <f>M14/3</f>
        <v>0</v>
      </c>
    </row>
    <row r="15" spans="2:28" s="1" customFormat="1" ht="30" hidden="1" customHeight="1" x14ac:dyDescent="0.25">
      <c r="B15" s="217"/>
      <c r="C15" s="763"/>
      <c r="D15" s="763"/>
      <c r="E15" s="763"/>
      <c r="F15" s="763"/>
      <c r="G15" s="214"/>
      <c r="H15" s="213"/>
      <c r="I15" s="214"/>
      <c r="J15" s="662"/>
      <c r="K15" s="218"/>
      <c r="L15" s="2"/>
      <c r="M15" s="505"/>
      <c r="N15" s="222"/>
      <c r="O15" s="17"/>
      <c r="P15" s="237"/>
      <c r="Q15" s="238"/>
      <c r="R15" s="238"/>
      <c r="S15" s="238"/>
      <c r="T15" s="239"/>
      <c r="U15" s="399"/>
      <c r="V15" s="240"/>
      <c r="W15" s="241"/>
      <c r="X15" s="239"/>
      <c r="Y15" s="239"/>
      <c r="Z15" s="239"/>
      <c r="AA15" s="242"/>
      <c r="AB15" s="243"/>
    </row>
    <row r="16" spans="2:28" s="1" customFormat="1" ht="30" customHeight="1" x14ac:dyDescent="0.25">
      <c r="B16" s="217" t="s">
        <v>217</v>
      </c>
      <c r="C16" s="426">
        <v>43103</v>
      </c>
      <c r="D16" s="1051" t="s">
        <v>300</v>
      </c>
      <c r="E16" s="1051"/>
      <c r="F16" s="1051"/>
      <c r="G16" s="1052"/>
      <c r="H16" s="1053" t="s">
        <v>56</v>
      </c>
      <c r="I16" s="1051"/>
      <c r="J16" s="1054"/>
      <c r="K16" s="218">
        <v>3480</v>
      </c>
      <c r="L16" s="676">
        <v>0</v>
      </c>
      <c r="M16" s="505">
        <f>L16</f>
        <v>0</v>
      </c>
      <c r="N16" s="222">
        <f>K16*M16</f>
        <v>0</v>
      </c>
      <c r="O16" s="17"/>
      <c r="P16" s="237">
        <f>IF(M16&lt;&gt;0,"*",0)</f>
        <v>0</v>
      </c>
      <c r="Q16" s="238"/>
      <c r="R16" s="238"/>
      <c r="S16" s="238"/>
      <c r="T16" s="239"/>
      <c r="U16" s="399"/>
      <c r="V16" s="240"/>
      <c r="W16" s="241"/>
      <c r="X16" s="239"/>
      <c r="Y16" s="239"/>
      <c r="Z16" s="239"/>
      <c r="AA16" s="244">
        <f>M16/2</f>
        <v>0</v>
      </c>
      <c r="AB16" s="243">
        <f>M16/3</f>
        <v>0</v>
      </c>
    </row>
    <row r="17" spans="2:28" s="1" customFormat="1" ht="20.25" hidden="1" customHeight="1" x14ac:dyDescent="0.25">
      <c r="B17" s="217"/>
      <c r="C17" s="763"/>
      <c r="D17" s="763"/>
      <c r="E17" s="763"/>
      <c r="F17" s="763"/>
      <c r="G17" s="214"/>
      <c r="H17" s="213"/>
      <c r="I17" s="214"/>
      <c r="J17" s="662"/>
      <c r="K17" s="218"/>
      <c r="L17" s="2"/>
      <c r="M17" s="506"/>
      <c r="N17" s="222"/>
      <c r="O17" s="17"/>
      <c r="P17" s="237"/>
      <c r="Q17" s="238"/>
      <c r="R17" s="238"/>
      <c r="S17" s="238"/>
      <c r="T17" s="239"/>
      <c r="U17" s="399"/>
      <c r="V17" s="240"/>
      <c r="W17" s="241"/>
      <c r="X17" s="239"/>
      <c r="Y17" s="239"/>
      <c r="Z17" s="239"/>
      <c r="AA17" s="244"/>
      <c r="AB17" s="243"/>
    </row>
    <row r="18" spans="2:28" s="1" customFormat="1" ht="30" customHeight="1" x14ac:dyDescent="0.25">
      <c r="B18" s="217" t="s">
        <v>218</v>
      </c>
      <c r="C18" s="428" t="s">
        <v>133</v>
      </c>
      <c r="D18" s="1051" t="s">
        <v>305</v>
      </c>
      <c r="E18" s="1051"/>
      <c r="F18" s="1051"/>
      <c r="G18" s="1052"/>
      <c r="H18" s="1053" t="s">
        <v>61</v>
      </c>
      <c r="I18" s="1051"/>
      <c r="J18" s="1054"/>
      <c r="K18" s="218">
        <v>1360</v>
      </c>
      <c r="L18" s="676">
        <v>0</v>
      </c>
      <c r="M18" s="507">
        <f>IF(L18=1,0,L18)</f>
        <v>0</v>
      </c>
      <c r="N18" s="222">
        <f>K18*M18</f>
        <v>0</v>
      </c>
      <c r="O18" s="17"/>
      <c r="P18" s="237">
        <f>IF(M18&lt;&gt;0,"*",0)</f>
        <v>0</v>
      </c>
      <c r="Q18" s="238"/>
      <c r="R18" s="238"/>
      <c r="S18" s="238"/>
      <c r="T18" s="239"/>
      <c r="U18" s="399"/>
      <c r="V18" s="240"/>
      <c r="W18" s="241"/>
      <c r="X18" s="239"/>
      <c r="Y18" s="239"/>
      <c r="Z18" s="239"/>
      <c r="AA18" s="244">
        <f>M18/2</f>
        <v>0</v>
      </c>
      <c r="AB18" s="243">
        <f>M18/3</f>
        <v>0</v>
      </c>
    </row>
    <row r="19" spans="2:28" s="1" customFormat="1" ht="30" hidden="1" customHeight="1" x14ac:dyDescent="0.25">
      <c r="B19" s="217"/>
      <c r="C19" s="763"/>
      <c r="D19" s="763"/>
      <c r="E19" s="763"/>
      <c r="F19" s="763"/>
      <c r="G19" s="214"/>
      <c r="H19" s="213"/>
      <c r="I19" s="214"/>
      <c r="J19" s="662"/>
      <c r="K19" s="218"/>
      <c r="L19" s="2"/>
      <c r="M19" s="505"/>
      <c r="N19" s="222"/>
      <c r="O19" s="17"/>
      <c r="P19" s="237"/>
      <c r="Q19" s="238"/>
      <c r="R19" s="238"/>
      <c r="S19" s="238"/>
      <c r="T19" s="239"/>
      <c r="U19" s="399"/>
      <c r="V19" s="240"/>
      <c r="W19" s="241"/>
      <c r="X19" s="239"/>
      <c r="Y19" s="239"/>
      <c r="Z19" s="239"/>
      <c r="AA19" s="244"/>
      <c r="AB19" s="243"/>
    </row>
    <row r="20" spans="2:28" s="1" customFormat="1" ht="30" customHeight="1" x14ac:dyDescent="0.25">
      <c r="B20" s="217" t="s">
        <v>219</v>
      </c>
      <c r="C20" s="428" t="s">
        <v>133</v>
      </c>
      <c r="D20" s="1051" t="s">
        <v>220</v>
      </c>
      <c r="E20" s="1051"/>
      <c r="F20" s="1051"/>
      <c r="G20" s="1052"/>
      <c r="H20" s="1053" t="s">
        <v>192</v>
      </c>
      <c r="I20" s="1051"/>
      <c r="J20" s="1054"/>
      <c r="K20" s="218">
        <v>8456</v>
      </c>
      <c r="L20" s="676">
        <v>0</v>
      </c>
      <c r="M20" s="505">
        <f>L20</f>
        <v>0</v>
      </c>
      <c r="N20" s="222">
        <f>K20*M20</f>
        <v>0</v>
      </c>
      <c r="O20" s="17"/>
      <c r="P20" s="237">
        <f>M20*3</f>
        <v>0</v>
      </c>
      <c r="Q20" s="238"/>
      <c r="R20" s="238"/>
      <c r="S20" s="238"/>
      <c r="T20" s="239"/>
      <c r="U20" s="399"/>
      <c r="V20" s="240"/>
      <c r="W20" s="241"/>
      <c r="X20" s="239"/>
      <c r="Y20" s="239"/>
      <c r="Z20" s="239"/>
      <c r="AA20" s="244">
        <f>P20</f>
        <v>0</v>
      </c>
      <c r="AB20" s="243">
        <f>P20/2</f>
        <v>0</v>
      </c>
    </row>
    <row r="21" spans="2:28" s="1" customFormat="1" ht="30" hidden="1" customHeight="1" x14ac:dyDescent="0.25">
      <c r="B21" s="217"/>
      <c r="C21" s="763"/>
      <c r="D21" s="763"/>
      <c r="E21" s="763"/>
      <c r="F21" s="763"/>
      <c r="G21" s="214"/>
      <c r="H21" s="213"/>
      <c r="I21" s="214"/>
      <c r="J21" s="662"/>
      <c r="K21" s="218"/>
      <c r="L21" s="2"/>
      <c r="M21" s="505"/>
      <c r="N21" s="222"/>
      <c r="O21" s="17"/>
      <c r="P21" s="237"/>
      <c r="Q21" s="238"/>
      <c r="R21" s="238"/>
      <c r="S21" s="238"/>
      <c r="T21" s="239"/>
      <c r="U21" s="399"/>
      <c r="V21" s="240"/>
      <c r="W21" s="241"/>
      <c r="X21" s="239"/>
      <c r="Y21" s="239"/>
      <c r="Z21" s="239"/>
      <c r="AA21" s="244"/>
      <c r="AB21" s="243"/>
    </row>
    <row r="22" spans="2:28" s="1" customFormat="1" ht="42.75" customHeight="1" x14ac:dyDescent="0.25">
      <c r="B22" s="217" t="s">
        <v>221</v>
      </c>
      <c r="C22" s="428" t="s">
        <v>133</v>
      </c>
      <c r="D22" s="1051" t="s">
        <v>222</v>
      </c>
      <c r="E22" s="1051"/>
      <c r="F22" s="1051"/>
      <c r="G22" s="1052"/>
      <c r="H22" s="1053" t="s">
        <v>151</v>
      </c>
      <c r="I22" s="1051"/>
      <c r="J22" s="1054"/>
      <c r="K22" s="218">
        <v>9010</v>
      </c>
      <c r="L22" s="676">
        <v>0</v>
      </c>
      <c r="M22" s="505">
        <f>L22</f>
        <v>0</v>
      </c>
      <c r="N22" s="222">
        <f>K22*M22</f>
        <v>0</v>
      </c>
      <c r="O22" s="17"/>
      <c r="P22" s="237">
        <f>2*M22</f>
        <v>0</v>
      </c>
      <c r="Q22" s="238"/>
      <c r="R22" s="238"/>
      <c r="S22" s="238"/>
      <c r="T22" s="239"/>
      <c r="U22" s="399"/>
      <c r="V22" s="240"/>
      <c r="W22" s="241"/>
      <c r="X22" s="239"/>
      <c r="Y22" s="239"/>
      <c r="Z22" s="239"/>
      <c r="AA22" s="244">
        <f t="shared" ref="AA22" si="0">P22</f>
        <v>0</v>
      </c>
      <c r="AB22" s="243">
        <f>P22/2</f>
        <v>0</v>
      </c>
    </row>
    <row r="23" spans="2:28" s="1" customFormat="1" ht="30" hidden="1" customHeight="1" x14ac:dyDescent="0.25">
      <c r="B23" s="217"/>
      <c r="C23" s="763"/>
      <c r="D23" s="763"/>
      <c r="E23" s="763"/>
      <c r="F23" s="763"/>
      <c r="G23" s="214"/>
      <c r="H23" s="213"/>
      <c r="I23" s="214"/>
      <c r="J23" s="662"/>
      <c r="K23" s="218"/>
      <c r="L23" s="2"/>
      <c r="M23" s="505"/>
      <c r="N23" s="222"/>
      <c r="O23" s="17"/>
      <c r="P23" s="237"/>
      <c r="Q23" s="238"/>
      <c r="R23" s="238"/>
      <c r="S23" s="238"/>
      <c r="T23" s="239"/>
      <c r="U23" s="399"/>
      <c r="V23" s="240"/>
      <c r="W23" s="241"/>
      <c r="X23" s="239"/>
      <c r="Y23" s="239"/>
      <c r="Z23" s="239"/>
      <c r="AA23" s="244"/>
      <c r="AB23" s="243"/>
    </row>
    <row r="24" spans="2:28" s="1" customFormat="1" ht="42.75" customHeight="1" x14ac:dyDescent="0.25">
      <c r="B24" s="217" t="s">
        <v>223</v>
      </c>
      <c r="C24" s="428" t="s">
        <v>133</v>
      </c>
      <c r="D24" s="1051" t="s">
        <v>224</v>
      </c>
      <c r="E24" s="1051"/>
      <c r="F24" s="1051"/>
      <c r="G24" s="1052"/>
      <c r="H24" s="1053" t="s">
        <v>154</v>
      </c>
      <c r="I24" s="1051"/>
      <c r="J24" s="1054"/>
      <c r="K24" s="218">
        <v>8150</v>
      </c>
      <c r="L24" s="676">
        <v>0</v>
      </c>
      <c r="M24" s="505">
        <f>L24</f>
        <v>0</v>
      </c>
      <c r="N24" s="222">
        <f>K24*M24</f>
        <v>0</v>
      </c>
      <c r="O24" s="17"/>
      <c r="P24" s="237">
        <f>2*M24</f>
        <v>0</v>
      </c>
      <c r="Q24" s="238"/>
      <c r="R24" s="238"/>
      <c r="S24" s="238"/>
      <c r="T24" s="239"/>
      <c r="U24" s="399"/>
      <c r="V24" s="240"/>
      <c r="W24" s="241"/>
      <c r="X24" s="239"/>
      <c r="Y24" s="239"/>
      <c r="Z24" s="239"/>
      <c r="AA24" s="244">
        <f>P24</f>
        <v>0</v>
      </c>
      <c r="AB24" s="243">
        <f>AA24/2</f>
        <v>0</v>
      </c>
    </row>
    <row r="25" spans="2:28" s="1" customFormat="1" ht="30" hidden="1" customHeight="1" x14ac:dyDescent="0.25">
      <c r="B25" s="217"/>
      <c r="C25" s="763"/>
      <c r="D25" s="763"/>
      <c r="E25" s="763"/>
      <c r="F25" s="763"/>
      <c r="G25" s="214"/>
      <c r="H25" s="213"/>
      <c r="I25" s="214"/>
      <c r="J25" s="662"/>
      <c r="K25" s="218"/>
      <c r="L25" s="2"/>
      <c r="M25" s="505"/>
      <c r="N25" s="222"/>
      <c r="O25" s="17"/>
      <c r="P25" s="237"/>
      <c r="Q25" s="238"/>
      <c r="R25" s="238"/>
      <c r="S25" s="238"/>
      <c r="T25" s="239"/>
      <c r="U25" s="399"/>
      <c r="V25" s="240"/>
      <c r="W25" s="241"/>
      <c r="X25" s="239"/>
      <c r="Y25" s="239"/>
      <c r="Z25" s="239"/>
      <c r="AA25" s="244"/>
      <c r="AB25" s="243"/>
    </row>
    <row r="26" spans="2:28" s="1" customFormat="1" ht="42.75" customHeight="1" x14ac:dyDescent="0.25">
      <c r="B26" s="217" t="s">
        <v>225</v>
      </c>
      <c r="C26" s="425" t="s">
        <v>112</v>
      </c>
      <c r="D26" s="1051" t="s">
        <v>226</v>
      </c>
      <c r="E26" s="1051"/>
      <c r="F26" s="1051"/>
      <c r="G26" s="1052"/>
      <c r="H26" s="1053" t="s">
        <v>110</v>
      </c>
      <c r="I26" s="1051"/>
      <c r="J26" s="1054"/>
      <c r="K26" s="218">
        <v>11030</v>
      </c>
      <c r="L26" s="676">
        <v>0</v>
      </c>
      <c r="M26" s="505">
        <f>L26</f>
        <v>0</v>
      </c>
      <c r="N26" s="222">
        <f>K26*M26</f>
        <v>0</v>
      </c>
      <c r="O26" s="17"/>
      <c r="P26" s="237">
        <f>M26</f>
        <v>0</v>
      </c>
      <c r="Q26" s="238"/>
      <c r="R26" s="238"/>
      <c r="S26" s="238"/>
      <c r="T26" s="239"/>
      <c r="U26" s="399"/>
      <c r="V26" s="240"/>
      <c r="W26" s="241"/>
      <c r="X26" s="239"/>
      <c r="Y26" s="239"/>
      <c r="Z26" s="239"/>
      <c r="AA26" s="244">
        <f t="shared" ref="AA26" si="1">P26</f>
        <v>0</v>
      </c>
      <c r="AB26" s="243">
        <f>P26</f>
        <v>0</v>
      </c>
    </row>
    <row r="27" spans="2:28" s="1" customFormat="1" ht="30" hidden="1" customHeight="1" x14ac:dyDescent="0.25">
      <c r="B27" s="217"/>
      <c r="C27" s="763"/>
      <c r="D27" s="763"/>
      <c r="E27" s="763"/>
      <c r="F27" s="763"/>
      <c r="G27" s="214"/>
      <c r="H27" s="213"/>
      <c r="I27" s="214"/>
      <c r="J27" s="662"/>
      <c r="K27" s="218"/>
      <c r="L27" s="2"/>
      <c r="M27" s="505"/>
      <c r="N27" s="222"/>
      <c r="O27" s="17"/>
      <c r="P27" s="237"/>
      <c r="Q27" s="238"/>
      <c r="R27" s="238"/>
      <c r="S27" s="238"/>
      <c r="T27" s="239"/>
      <c r="U27" s="399"/>
      <c r="V27" s="240"/>
      <c r="W27" s="241"/>
      <c r="X27" s="239"/>
      <c r="Y27" s="239"/>
      <c r="Z27" s="239"/>
      <c r="AA27" s="244"/>
      <c r="AB27" s="243"/>
    </row>
    <row r="28" spans="2:28" s="1" customFormat="1" ht="42.75" customHeight="1" x14ac:dyDescent="0.25">
      <c r="B28" s="217" t="s">
        <v>227</v>
      </c>
      <c r="C28" s="428" t="s">
        <v>133</v>
      </c>
      <c r="D28" s="1051" t="s">
        <v>228</v>
      </c>
      <c r="E28" s="1051"/>
      <c r="F28" s="1051"/>
      <c r="G28" s="1052"/>
      <c r="H28" s="1053" t="s">
        <v>107</v>
      </c>
      <c r="I28" s="1051"/>
      <c r="J28" s="1054"/>
      <c r="K28" s="218">
        <v>5637</v>
      </c>
      <c r="L28" s="676">
        <v>0</v>
      </c>
      <c r="M28" s="505">
        <f>L28</f>
        <v>0</v>
      </c>
      <c r="N28" s="222">
        <f>K28*M28</f>
        <v>0</v>
      </c>
      <c r="O28" s="17"/>
      <c r="P28" s="237">
        <f>2*M28</f>
        <v>0</v>
      </c>
      <c r="Q28" s="238"/>
      <c r="R28" s="238"/>
      <c r="S28" s="238"/>
      <c r="T28" s="239"/>
      <c r="U28" s="399"/>
      <c r="V28" s="240"/>
      <c r="W28" s="241"/>
      <c r="X28" s="239"/>
      <c r="Y28" s="239"/>
      <c r="Z28" s="239"/>
      <c r="AA28" s="244">
        <f>P28/2</f>
        <v>0</v>
      </c>
      <c r="AB28" s="243">
        <f>P28/4</f>
        <v>0</v>
      </c>
    </row>
    <row r="29" spans="2:28" s="1" customFormat="1" ht="30" hidden="1" customHeight="1" x14ac:dyDescent="0.25">
      <c r="B29" s="217"/>
      <c r="C29" s="763"/>
      <c r="D29" s="763"/>
      <c r="E29" s="763"/>
      <c r="F29" s="763"/>
      <c r="G29" s="214"/>
      <c r="H29" s="213"/>
      <c r="I29" s="214"/>
      <c r="J29" s="662"/>
      <c r="K29" s="218"/>
      <c r="L29" s="2"/>
      <c r="M29" s="505"/>
      <c r="N29" s="222"/>
      <c r="O29" s="17"/>
      <c r="P29" s="237"/>
      <c r="Q29" s="238"/>
      <c r="R29" s="238"/>
      <c r="S29" s="238"/>
      <c r="T29" s="239"/>
      <c r="U29" s="399"/>
      <c r="V29" s="240"/>
      <c r="W29" s="241"/>
      <c r="X29" s="239"/>
      <c r="Y29" s="239"/>
      <c r="Z29" s="239"/>
      <c r="AA29" s="244"/>
      <c r="AB29" s="243"/>
    </row>
    <row r="30" spans="2:28" s="1" customFormat="1" ht="30" customHeight="1" x14ac:dyDescent="0.25">
      <c r="B30" s="217" t="s">
        <v>229</v>
      </c>
      <c r="C30" s="428" t="s">
        <v>133</v>
      </c>
      <c r="D30" s="1051" t="s">
        <v>230</v>
      </c>
      <c r="E30" s="1051"/>
      <c r="F30" s="1051"/>
      <c r="G30" s="1052"/>
      <c r="H30" s="1053" t="s">
        <v>231</v>
      </c>
      <c r="I30" s="1051"/>
      <c r="J30" s="1054"/>
      <c r="K30" s="218">
        <v>31191</v>
      </c>
      <c r="L30" s="676">
        <v>0</v>
      </c>
      <c r="M30" s="505">
        <f>L30</f>
        <v>0</v>
      </c>
      <c r="N30" s="222">
        <f>K30*M30</f>
        <v>0</v>
      </c>
      <c r="O30" s="17"/>
      <c r="P30" s="237"/>
      <c r="Q30" s="238"/>
      <c r="R30" s="413">
        <f>M30</f>
        <v>0</v>
      </c>
      <c r="S30" s="238"/>
      <c r="T30" s="239"/>
      <c r="U30" s="399"/>
      <c r="V30" s="240"/>
      <c r="W30" s="241">
        <f>IF($M30&lt;&gt;0,"X",0)</f>
        <v>0</v>
      </c>
      <c r="X30" s="239">
        <f>IF($M30&lt;&gt;0,"XXX",0)</f>
        <v>0</v>
      </c>
      <c r="Y30" s="239">
        <f>IF($M30&lt;&gt;0,"XXX",0)</f>
        <v>0</v>
      </c>
      <c r="Z30" s="239">
        <f>IF($M30&lt;&gt;0,"XXX",0)</f>
        <v>0</v>
      </c>
      <c r="AA30" s="244"/>
      <c r="AB30" s="243"/>
    </row>
    <row r="31" spans="2:28" s="1" customFormat="1" ht="30" hidden="1" customHeight="1" x14ac:dyDescent="0.25">
      <c r="B31" s="217"/>
      <c r="C31" s="419"/>
      <c r="D31" s="436"/>
      <c r="E31" s="436"/>
      <c r="F31" s="436"/>
      <c r="G31" s="214"/>
      <c r="H31" s="213"/>
      <c r="I31" s="214"/>
      <c r="J31" s="662"/>
      <c r="K31" s="218"/>
      <c r="L31" s="2"/>
      <c r="M31" s="505"/>
      <c r="N31" s="222"/>
      <c r="O31" s="17"/>
      <c r="P31" s="237"/>
      <c r="Q31" s="238"/>
      <c r="R31" s="238"/>
      <c r="S31" s="238"/>
      <c r="T31" s="239"/>
      <c r="U31" s="399"/>
      <c r="V31" s="240"/>
      <c r="W31" s="241"/>
      <c r="X31" s="239"/>
      <c r="Y31" s="239"/>
      <c r="Z31" s="239"/>
      <c r="AA31" s="244"/>
      <c r="AB31" s="243"/>
    </row>
    <row r="32" spans="2:28" s="1" customFormat="1" ht="30" customHeight="1" x14ac:dyDescent="0.25">
      <c r="B32" s="217" t="s">
        <v>232</v>
      </c>
      <c r="C32" s="425" t="s">
        <v>112</v>
      </c>
      <c r="D32" s="894" t="s">
        <v>280</v>
      </c>
      <c r="E32" s="895"/>
      <c r="F32" s="895"/>
      <c r="G32" s="896"/>
      <c r="H32" s="1053" t="s">
        <v>113</v>
      </c>
      <c r="I32" s="1051"/>
      <c r="J32" s="1054"/>
      <c r="K32" s="218">
        <f>IF(D32="",0,LEFT(RIGHT(D32,8),2)*2000)</f>
        <v>128000</v>
      </c>
      <c r="L32" s="676">
        <v>0</v>
      </c>
      <c r="M32" s="505">
        <f>K32*L32</f>
        <v>0</v>
      </c>
      <c r="N32" s="222">
        <f>K32*L32</f>
        <v>0</v>
      </c>
      <c r="O32" s="17"/>
      <c r="P32" s="237"/>
      <c r="Q32" s="238"/>
      <c r="R32" s="238"/>
      <c r="S32" s="238"/>
      <c r="T32" s="238">
        <f>M32/128000</f>
        <v>0</v>
      </c>
      <c r="U32" s="399"/>
      <c r="V32" s="240"/>
      <c r="W32" s="241">
        <f>IF($M32&lt;&gt;0,"X",0)</f>
        <v>0</v>
      </c>
      <c r="X32" s="239">
        <f>IF($M32&lt;&gt;0,"XXX",0)</f>
        <v>0</v>
      </c>
      <c r="Y32" s="239">
        <f>IF($M32&lt;&gt;0,"XXX",0)</f>
        <v>0</v>
      </c>
      <c r="Z32" s="239">
        <f>IF($M32&lt;&gt;0,"XXX",0)</f>
        <v>0</v>
      </c>
      <c r="AA32" s="244"/>
      <c r="AB32" s="243"/>
    </row>
    <row r="33" spans="2:28" s="1" customFormat="1" ht="30" hidden="1" customHeight="1" x14ac:dyDescent="0.25">
      <c r="B33" s="217"/>
      <c r="C33" s="419"/>
      <c r="D33" s="436"/>
      <c r="E33" s="436"/>
      <c r="F33" s="436"/>
      <c r="G33" s="214"/>
      <c r="H33" s="213"/>
      <c r="I33" s="214"/>
      <c r="J33" s="662"/>
      <c r="K33" s="218"/>
      <c r="L33" s="2"/>
      <c r="M33" s="505"/>
      <c r="N33" s="222"/>
      <c r="O33" s="17"/>
      <c r="P33" s="237"/>
      <c r="Q33" s="238"/>
      <c r="R33" s="238"/>
      <c r="S33" s="238"/>
      <c r="T33" s="239"/>
      <c r="U33" s="399"/>
      <c r="V33" s="240"/>
      <c r="W33" s="241"/>
      <c r="X33" s="239"/>
      <c r="Y33" s="239"/>
      <c r="Z33" s="239"/>
      <c r="AA33" s="244"/>
      <c r="AB33" s="243"/>
    </row>
    <row r="34" spans="2:28" s="1" customFormat="1" ht="30" customHeight="1" x14ac:dyDescent="0.25">
      <c r="B34" s="217" t="s">
        <v>233</v>
      </c>
      <c r="C34" s="428" t="s">
        <v>133</v>
      </c>
      <c r="D34" s="1051" t="s">
        <v>234</v>
      </c>
      <c r="E34" s="1051"/>
      <c r="F34" s="1051"/>
      <c r="G34" s="1052"/>
      <c r="H34" s="1053" t="s">
        <v>171</v>
      </c>
      <c r="I34" s="1051"/>
      <c r="J34" s="1054"/>
      <c r="K34" s="218">
        <v>17833</v>
      </c>
      <c r="L34" s="676">
        <v>0</v>
      </c>
      <c r="M34" s="505">
        <f>L34</f>
        <v>0</v>
      </c>
      <c r="N34" s="222">
        <f>K34*M34</f>
        <v>0</v>
      </c>
      <c r="O34" s="17"/>
      <c r="P34" s="237"/>
      <c r="Q34" s="238"/>
      <c r="R34" s="238"/>
      <c r="S34" s="238"/>
      <c r="T34" s="239"/>
      <c r="U34" s="399">
        <f>M34</f>
        <v>0</v>
      </c>
      <c r="V34" s="240"/>
      <c r="W34" s="241">
        <f>IF($M34&lt;&gt;0,"X",0)</f>
        <v>0</v>
      </c>
      <c r="X34" s="239">
        <f>IF($M34&lt;&gt;0,"XXX",0)</f>
        <v>0</v>
      </c>
      <c r="Y34" s="239">
        <f>IF($M34&lt;&gt;0,"XXX",0)</f>
        <v>0</v>
      </c>
      <c r="Z34" s="239">
        <f>IF($M34&lt;&gt;0,"XXX",0)</f>
        <v>0</v>
      </c>
      <c r="AA34" s="244"/>
      <c r="AB34" s="243"/>
    </row>
    <row r="35" spans="2:28" s="1" customFormat="1" ht="30" hidden="1" customHeight="1" x14ac:dyDescent="0.25">
      <c r="B35" s="217"/>
      <c r="C35" s="763"/>
      <c r="D35" s="763"/>
      <c r="E35" s="763"/>
      <c r="F35" s="763"/>
      <c r="G35" s="219"/>
      <c r="H35" s="213"/>
      <c r="I35" s="214"/>
      <c r="J35" s="629"/>
      <c r="K35" s="218"/>
      <c r="L35" s="2"/>
      <c r="M35" s="505"/>
      <c r="N35" s="222"/>
      <c r="O35" s="17"/>
      <c r="P35" s="237"/>
      <c r="Q35" s="238"/>
      <c r="R35" s="238"/>
      <c r="S35" s="238"/>
      <c r="T35" s="239"/>
      <c r="U35" s="399"/>
      <c r="V35" s="240"/>
      <c r="W35" s="241"/>
      <c r="X35" s="239"/>
      <c r="Y35" s="239"/>
      <c r="Z35" s="239"/>
      <c r="AA35" s="244"/>
      <c r="AB35" s="243"/>
    </row>
    <row r="36" spans="2:28" s="1" customFormat="1" ht="30" customHeight="1" x14ac:dyDescent="0.25">
      <c r="B36" s="217" t="s">
        <v>235</v>
      </c>
      <c r="C36" s="428" t="s">
        <v>133</v>
      </c>
      <c r="D36" s="1079" t="s">
        <v>236</v>
      </c>
      <c r="E36" s="1079"/>
      <c r="F36" s="1079"/>
      <c r="G36" s="1080"/>
      <c r="H36" s="1053" t="s">
        <v>116</v>
      </c>
      <c r="I36" s="1051"/>
      <c r="J36" s="1054"/>
      <c r="K36" s="218">
        <v>4412</v>
      </c>
      <c r="L36" s="676">
        <v>0</v>
      </c>
      <c r="M36" s="677">
        <f>L36</f>
        <v>0</v>
      </c>
      <c r="N36" s="222">
        <f>K36*M36</f>
        <v>0</v>
      </c>
      <c r="O36" s="17"/>
      <c r="P36" s="237"/>
      <c r="Q36" s="238"/>
      <c r="R36" s="238"/>
      <c r="S36" s="238"/>
      <c r="T36" s="239"/>
      <c r="U36" s="399">
        <f>M36</f>
        <v>0</v>
      </c>
      <c r="V36" s="240"/>
      <c r="W36" s="241">
        <f>IF($M36&lt;&gt;0,"X",0)</f>
        <v>0</v>
      </c>
      <c r="X36" s="239">
        <f>IF($M36&lt;&gt;0,"XXX",0)</f>
        <v>0</v>
      </c>
      <c r="Y36" s="239">
        <f>IF($M36&lt;&gt;0,"XXX",0)</f>
        <v>0</v>
      </c>
      <c r="Z36" s="239">
        <f>IF($M36&lt;&gt;0,"XXX",0)</f>
        <v>0</v>
      </c>
      <c r="AA36" s="244"/>
      <c r="AB36" s="243"/>
    </row>
    <row r="37" spans="2:28" s="1" customFormat="1" ht="30" hidden="1" customHeight="1" x14ac:dyDescent="0.25">
      <c r="B37" s="217"/>
      <c r="C37" s="763"/>
      <c r="D37" s="763"/>
      <c r="E37" s="763"/>
      <c r="F37" s="763"/>
      <c r="G37" s="219"/>
      <c r="H37" s="213"/>
      <c r="I37" s="214"/>
      <c r="J37" s="629"/>
      <c r="K37" s="218"/>
      <c r="L37" s="2"/>
      <c r="M37" s="505"/>
      <c r="N37" s="222"/>
      <c r="O37" s="17"/>
      <c r="P37" s="237"/>
      <c r="Q37" s="238"/>
      <c r="R37" s="238"/>
      <c r="S37" s="238"/>
      <c r="T37" s="239"/>
      <c r="U37" s="399"/>
      <c r="V37" s="240"/>
      <c r="W37" s="241"/>
      <c r="X37" s="239"/>
      <c r="Y37" s="239"/>
      <c r="Z37" s="239"/>
      <c r="AA37" s="244"/>
      <c r="AB37" s="243"/>
    </row>
    <row r="38" spans="2:28" s="1" customFormat="1" ht="30" customHeight="1" x14ac:dyDescent="0.25">
      <c r="B38" s="217" t="s">
        <v>237</v>
      </c>
      <c r="C38" s="428" t="s">
        <v>133</v>
      </c>
      <c r="D38" s="1079" t="s">
        <v>238</v>
      </c>
      <c r="E38" s="1079"/>
      <c r="F38" s="1079"/>
      <c r="G38" s="1080"/>
      <c r="H38" s="1053" t="s">
        <v>119</v>
      </c>
      <c r="I38" s="1051"/>
      <c r="J38" s="1054"/>
      <c r="K38" s="218">
        <v>6477</v>
      </c>
      <c r="L38" s="676">
        <v>0</v>
      </c>
      <c r="M38" s="505">
        <f>L38</f>
        <v>0</v>
      </c>
      <c r="N38" s="222">
        <f>K38*M38</f>
        <v>0</v>
      </c>
      <c r="O38" s="17"/>
      <c r="P38" s="237"/>
      <c r="Q38" s="238"/>
      <c r="R38" s="238"/>
      <c r="S38" s="238"/>
      <c r="T38" s="239"/>
      <c r="U38" s="399">
        <f>M38</f>
        <v>0</v>
      </c>
      <c r="V38" s="240"/>
      <c r="W38" s="241">
        <f>IF($M38&lt;&gt;0,"X",0)</f>
        <v>0</v>
      </c>
      <c r="X38" s="239">
        <f>IF($M38&lt;&gt;0,"XXX",0)</f>
        <v>0</v>
      </c>
      <c r="Y38" s="239">
        <f>IF($M38&lt;&gt;0,"XXX",0)</f>
        <v>0</v>
      </c>
      <c r="Z38" s="239">
        <f>IF($M38&lt;&gt;0,"XXX",0)</f>
        <v>0</v>
      </c>
      <c r="AA38" s="244"/>
      <c r="AB38" s="243"/>
    </row>
    <row r="39" spans="2:28" s="1" customFormat="1" ht="30" hidden="1" customHeight="1" x14ac:dyDescent="0.25">
      <c r="B39" s="217"/>
      <c r="C39" s="763"/>
      <c r="D39" s="763"/>
      <c r="E39" s="763"/>
      <c r="F39" s="763"/>
      <c r="G39" s="219"/>
      <c r="H39" s="213"/>
      <c r="I39" s="214"/>
      <c r="J39" s="629"/>
      <c r="K39" s="218"/>
      <c r="L39" s="2"/>
      <c r="M39" s="505"/>
      <c r="N39" s="222"/>
      <c r="O39" s="17"/>
      <c r="P39" s="237"/>
      <c r="Q39" s="244"/>
      <c r="R39" s="244"/>
      <c r="S39" s="244"/>
      <c r="T39" s="239"/>
      <c r="U39" s="399"/>
      <c r="V39" s="240"/>
      <c r="W39" s="241"/>
      <c r="X39" s="239"/>
      <c r="Y39" s="239"/>
      <c r="Z39" s="239"/>
      <c r="AA39" s="244"/>
      <c r="AB39" s="243"/>
    </row>
    <row r="40" spans="2:28" s="1" customFormat="1" ht="30" customHeight="1" x14ac:dyDescent="0.25">
      <c r="B40" s="217" t="s">
        <v>239</v>
      </c>
      <c r="C40" s="428" t="s">
        <v>133</v>
      </c>
      <c r="D40" s="1079" t="s">
        <v>240</v>
      </c>
      <c r="E40" s="1079"/>
      <c r="F40" s="1079"/>
      <c r="G40" s="1080"/>
      <c r="H40" s="1053" t="s">
        <v>179</v>
      </c>
      <c r="I40" s="1051"/>
      <c r="J40" s="1054"/>
      <c r="K40" s="218">
        <v>23232</v>
      </c>
      <c r="L40" s="676">
        <v>0</v>
      </c>
      <c r="M40" s="505">
        <f>L40</f>
        <v>0</v>
      </c>
      <c r="N40" s="222">
        <f>K40*M40</f>
        <v>0</v>
      </c>
      <c r="O40" s="17"/>
      <c r="P40" s="237"/>
      <c r="Q40" s="238"/>
      <c r="R40" s="238"/>
      <c r="S40" s="399">
        <f>M40</f>
        <v>0</v>
      </c>
      <c r="T40" s="239"/>
      <c r="U40" s="399"/>
      <c r="V40" s="240"/>
      <c r="W40" s="241">
        <f>IF($M40&lt;&gt;0,"X",0)</f>
        <v>0</v>
      </c>
      <c r="X40" s="239">
        <f>IF($M40&lt;&gt;0,"XXX",0)</f>
        <v>0</v>
      </c>
      <c r="Y40" s="239">
        <f>IF($M40&lt;&gt;0,"XXX",0)</f>
        <v>0</v>
      </c>
      <c r="Z40" s="239">
        <f>IF($M40&lt;&gt;0,"XXX",0)</f>
        <v>0</v>
      </c>
      <c r="AA40" s="244"/>
      <c r="AB40" s="243"/>
    </row>
    <row r="41" spans="2:28" s="1" customFormat="1" ht="30" hidden="1" customHeight="1" x14ac:dyDescent="0.25">
      <c r="B41" s="217"/>
      <c r="C41" s="763"/>
      <c r="D41" s="763"/>
      <c r="E41" s="763"/>
      <c r="F41" s="763"/>
      <c r="G41" s="219"/>
      <c r="H41" s="213"/>
      <c r="I41" s="214"/>
      <c r="J41" s="629"/>
      <c r="K41" s="218"/>
      <c r="L41" s="2"/>
      <c r="M41" s="505"/>
      <c r="N41" s="222"/>
      <c r="O41" s="17"/>
      <c r="P41" s="237"/>
      <c r="Q41" s="244"/>
      <c r="R41" s="244"/>
      <c r="S41" s="244"/>
      <c r="T41" s="239"/>
      <c r="U41" s="399"/>
      <c r="V41" s="240"/>
      <c r="W41" s="241"/>
      <c r="X41" s="239"/>
      <c r="Y41" s="239"/>
      <c r="Z41" s="239"/>
      <c r="AA41" s="242"/>
      <c r="AB41" s="243"/>
    </row>
    <row r="42" spans="2:28" s="1" customFormat="1" ht="30" customHeight="1" thickBot="1" x14ac:dyDescent="0.3">
      <c r="B42" s="217" t="s">
        <v>241</v>
      </c>
      <c r="C42" s="428" t="s">
        <v>133</v>
      </c>
      <c r="D42" s="1079" t="s">
        <v>124</v>
      </c>
      <c r="E42" s="1079"/>
      <c r="F42" s="1079"/>
      <c r="G42" s="1080"/>
      <c r="H42" s="1053" t="s">
        <v>181</v>
      </c>
      <c r="I42" s="1051"/>
      <c r="J42" s="1054"/>
      <c r="K42" s="218">
        <v>3872</v>
      </c>
      <c r="L42" s="676">
        <v>0</v>
      </c>
      <c r="M42" s="505">
        <f>L42</f>
        <v>0</v>
      </c>
      <c r="N42" s="222">
        <f>K42*M42</f>
        <v>0</v>
      </c>
      <c r="O42" s="17"/>
      <c r="P42" s="237"/>
      <c r="Q42" s="244"/>
      <c r="R42" s="244"/>
      <c r="S42" s="244"/>
      <c r="T42" s="239"/>
      <c r="U42" s="399"/>
      <c r="V42" s="240">
        <f>M42</f>
        <v>0</v>
      </c>
      <c r="W42" s="241"/>
      <c r="X42" s="239"/>
      <c r="Y42" s="239"/>
      <c r="Z42" s="239"/>
      <c r="AA42" s="244"/>
      <c r="AB42" s="243"/>
    </row>
    <row r="43" spans="2:28" s="1" customFormat="1" ht="18" thickBot="1" x14ac:dyDescent="0.3">
      <c r="B43" s="181" t="s">
        <v>84</v>
      </c>
      <c r="C43" s="182"/>
      <c r="D43" s="182"/>
      <c r="E43" s="182"/>
      <c r="F43" s="182"/>
      <c r="G43" s="182"/>
      <c r="H43" s="1069" t="str">
        <f>IF($N$7&gt;$F$5,"hodnota není v limitu"," možno ještě rozdělit")</f>
        <v xml:space="preserve"> možno ještě rozdělit</v>
      </c>
      <c r="I43" s="1069"/>
      <c r="J43" s="1069"/>
      <c r="K43" s="420">
        <f>IF($N$7&gt;$F$5," ",M43 )</f>
        <v>0</v>
      </c>
      <c r="L43" s="420"/>
      <c r="M43" s="183">
        <f>F5-N43</f>
        <v>0</v>
      </c>
      <c r="N43" s="184">
        <f>SUM(N8:N42)</f>
        <v>0</v>
      </c>
      <c r="O43" s="735">
        <f>IF(OR(W8&lt;&gt;0,W10&lt;&gt;0,W12&lt;&gt;0,W30&lt;&gt;0,W32&lt;&gt;0,W34&lt;&gt;0,W36&lt;&gt;0,W38&lt;&gt;0,W40&lt;&gt;0),"1",0)</f>
        <v>0</v>
      </c>
      <c r="P43" s="253">
        <v>54000</v>
      </c>
      <c r="Q43" s="254">
        <v>50501</v>
      </c>
      <c r="R43" s="254">
        <v>52601</v>
      </c>
      <c r="S43" s="254">
        <v>52602</v>
      </c>
      <c r="T43" s="254">
        <v>52106</v>
      </c>
      <c r="U43" s="257">
        <v>51212</v>
      </c>
      <c r="V43" s="255">
        <v>51017</v>
      </c>
      <c r="W43" s="256">
        <v>51010</v>
      </c>
      <c r="X43" s="254">
        <v>51610</v>
      </c>
      <c r="Y43" s="254">
        <v>51710</v>
      </c>
      <c r="Z43" s="254">
        <v>51510</v>
      </c>
      <c r="AA43" s="257">
        <v>52510</v>
      </c>
      <c r="AB43" s="258">
        <v>60000</v>
      </c>
    </row>
    <row r="44" spans="2:28" s="1" customFormat="1" ht="21" customHeight="1" thickBot="1" x14ac:dyDescent="0.3">
      <c r="B44" s="729"/>
      <c r="C44" s="730"/>
      <c r="D44" s="731">
        <f>F44+G44+H44</f>
        <v>0</v>
      </c>
      <c r="E44" s="730"/>
      <c r="F44" s="731">
        <f>N8+N10+N14+N18+N20+N22+N24+N28+N30+N34+N36+N38+N40+N42</f>
        <v>0</v>
      </c>
      <c r="G44" s="731">
        <f>N12+N26+N32</f>
        <v>0</v>
      </c>
      <c r="H44" s="731">
        <f>N16</f>
        <v>0</v>
      </c>
      <c r="I44" s="527"/>
      <c r="J44" s="527"/>
      <c r="K44" s="527"/>
      <c r="L44" s="527"/>
      <c r="M44" s="556"/>
      <c r="N44" s="707" t="str">
        <f>IF(N32&gt;F5/2,"šablona na využití ICT překračuje polovinu maximální dotace","")</f>
        <v/>
      </c>
      <c r="O44" s="17"/>
      <c r="P44" s="564">
        <f>SUM(P8:P42)</f>
        <v>0</v>
      </c>
      <c r="Q44" s="563">
        <f>ROUND(SUM(Q8:Q42),2)</f>
        <v>0</v>
      </c>
      <c r="R44" s="563">
        <f>ROUND(SUM(R8:R42),2)</f>
        <v>0</v>
      </c>
      <c r="S44" s="564">
        <f>SUM(S8:S42)</f>
        <v>0</v>
      </c>
      <c r="T44" s="564">
        <f>SUM(T8:T42)</f>
        <v>0</v>
      </c>
      <c r="U44" s="564">
        <f>SUM(U8:U42)</f>
        <v>0</v>
      </c>
      <c r="V44" s="565">
        <f>SUM(V8:V42)</f>
        <v>0</v>
      </c>
      <c r="W44" s="566">
        <f>O43</f>
        <v>0</v>
      </c>
      <c r="X44" s="567">
        <f>IF(W44&gt;0,"XXX",0)</f>
        <v>0</v>
      </c>
      <c r="Y44" s="567">
        <f>X44</f>
        <v>0</v>
      </c>
      <c r="Z44" s="568">
        <f>X44</f>
        <v>0</v>
      </c>
      <c r="AA44" s="569">
        <f>ROUND(SUM(AA8:AA42),0)</f>
        <v>0</v>
      </c>
      <c r="AB44" s="570">
        <f>FLOOR(SUM(AB8:AB42),1)</f>
        <v>0</v>
      </c>
    </row>
    <row r="45" spans="2:28" s="1" customFormat="1" ht="18.75" customHeight="1" thickBot="1" x14ac:dyDescent="0.3">
      <c r="B45" s="557"/>
      <c r="C45" s="558"/>
      <c r="D45" s="558"/>
      <c r="E45" s="559"/>
      <c r="F45" s="558"/>
      <c r="G45" s="560"/>
      <c r="H45" s="558"/>
      <c r="I45" s="558"/>
      <c r="J45" s="558"/>
      <c r="K45" s="558"/>
      <c r="L45" s="558"/>
      <c r="M45" s="561"/>
      <c r="N45" s="562"/>
      <c r="O45" s="17"/>
      <c r="P45" s="571" t="str">
        <f>IF(OR(P14&lt;&gt;0,P16&lt;&gt;0),"* Hodnotu součtu za celý projekt navyšte o plánovaný počet DVPP","")</f>
        <v/>
      </c>
      <c r="Q45" s="558"/>
      <c r="R45" s="558"/>
      <c r="S45" s="558"/>
      <c r="T45" s="558"/>
      <c r="U45" s="558"/>
      <c r="V45" s="558"/>
      <c r="W45" s="558"/>
      <c r="X45" s="558"/>
      <c r="Y45" s="558"/>
      <c r="Z45" s="558"/>
      <c r="AA45" s="558"/>
      <c r="AB45" s="572"/>
    </row>
  </sheetData>
  <sheetProtection algorithmName="SHA-512" hashValue="u54fHtdt1SiWyM2o3wGDaZSlEuSGWAqcIcZ/HNhAW4rMz2NGXVHthLe8LnBdkufQK4KZx3/c0/lxkXtqtydVXQ==" saltValue="PkMXAmNLcb0Ub7f1KOMeEg==" spinCount="100000" sheet="1" objects="1" scenarios="1"/>
  <mergeCells count="59">
    <mergeCell ref="AB2:AB5"/>
    <mergeCell ref="Q2:Q5"/>
    <mergeCell ref="W6:AA6"/>
    <mergeCell ref="T2:T5"/>
    <mergeCell ref="U2:U5"/>
    <mergeCell ref="W2:W5"/>
    <mergeCell ref="X2:X5"/>
    <mergeCell ref="Y2:Y5"/>
    <mergeCell ref="Z2:Z5"/>
    <mergeCell ref="R2:R5"/>
    <mergeCell ref="S2:S5"/>
    <mergeCell ref="AA2:AA5"/>
    <mergeCell ref="V2:V5"/>
    <mergeCell ref="H38:J38"/>
    <mergeCell ref="H34:J34"/>
    <mergeCell ref="H24:J24"/>
    <mergeCell ref="H26:J26"/>
    <mergeCell ref="H2:J6"/>
    <mergeCell ref="H12:J12"/>
    <mergeCell ref="H30:J30"/>
    <mergeCell ref="H43:J43"/>
    <mergeCell ref="H14:J14"/>
    <mergeCell ref="H42:J42"/>
    <mergeCell ref="D36:G36"/>
    <mergeCell ref="D38:G38"/>
    <mergeCell ref="D40:G40"/>
    <mergeCell ref="D42:G42"/>
    <mergeCell ref="D30:G30"/>
    <mergeCell ref="D32:G32"/>
    <mergeCell ref="D34:G34"/>
    <mergeCell ref="H20:J20"/>
    <mergeCell ref="D20:G20"/>
    <mergeCell ref="H32:J32"/>
    <mergeCell ref="H22:J22"/>
    <mergeCell ref="H40:J40"/>
    <mergeCell ref="H36:J36"/>
    <mergeCell ref="D8:G8"/>
    <mergeCell ref="B3:G3"/>
    <mergeCell ref="B7:G7"/>
    <mergeCell ref="P6:V6"/>
    <mergeCell ref="H8:J8"/>
    <mergeCell ref="P2:P5"/>
    <mergeCell ref="H7:J7"/>
    <mergeCell ref="N2:N6"/>
    <mergeCell ref="K2:K6"/>
    <mergeCell ref="L2:L6"/>
    <mergeCell ref="D28:G28"/>
    <mergeCell ref="H28:J28"/>
    <mergeCell ref="H16:J16"/>
    <mergeCell ref="H18:J18"/>
    <mergeCell ref="D10:G10"/>
    <mergeCell ref="D12:G12"/>
    <mergeCell ref="D14:G14"/>
    <mergeCell ref="D16:G16"/>
    <mergeCell ref="D22:G22"/>
    <mergeCell ref="D18:G18"/>
    <mergeCell ref="D24:G24"/>
    <mergeCell ref="D26:G26"/>
    <mergeCell ref="H10:J10"/>
  </mergeCells>
  <conditionalFormatting sqref="D5">
    <cfRule type="cellIs" dxfId="17" priority="9" stopIfTrue="1" operator="lessThan">
      <formula>0</formula>
    </cfRule>
    <cfRule type="cellIs" dxfId="16" priority="10" operator="greaterThan">
      <formula>8000</formula>
    </cfRule>
  </conditionalFormatting>
  <conditionalFormatting sqref="H43:N43 H7:N7">
    <cfRule type="expression" dxfId="15" priority="23" stopIfTrue="1">
      <formula>$N$43&gt;$F$5</formula>
    </cfRule>
    <cfRule type="expression" dxfId="14" priority="24" stopIfTrue="1">
      <formula>$N$43&lt;#REF!</formula>
    </cfRule>
    <cfRule type="expression" dxfId="13" priority="25">
      <formula>$N$43&gt;#REF!</formula>
    </cfRule>
  </conditionalFormatting>
  <conditionalFormatting sqref="D5">
    <cfRule type="expression" dxfId="12" priority="8">
      <formula>$M$6=1</formula>
    </cfRule>
  </conditionalFormatting>
  <conditionalFormatting sqref="L18">
    <cfRule type="expression" dxfId="11" priority="7">
      <formula>$E$5="Ano"</formula>
    </cfRule>
  </conditionalFormatting>
  <conditionalFormatting sqref="L18">
    <cfRule type="expression" dxfId="10" priority="6">
      <formula>$L$18=1</formula>
    </cfRule>
  </conditionalFormatting>
  <conditionalFormatting sqref="L32 N32">
    <cfRule type="expression" dxfId="9" priority="4">
      <formula>$N$32&gt;$F$5/2</formula>
    </cfRule>
  </conditionalFormatting>
  <dataValidations count="5">
    <dataValidation type="whole" allowBlank="1" showInputMessage="1" showErrorMessage="1" sqref="L9 L15:L17 L13 L11 L19:L31 L33:L42">
      <formula1>0</formula1>
      <formula2>999999</formula2>
    </dataValidation>
    <dataValidation type="whole" allowBlank="1" showInputMessage="1" showErrorMessage="1" sqref="L8 L14 L12 L10">
      <formula1>0</formula1>
      <formula2>1000</formula2>
    </dataValidation>
    <dataValidation type="list" allowBlank="1" showInputMessage="1" showErrorMessage="1" error="vyberte možnost z nabídky" prompt="vyberte z nabídky jednu možnost" sqref="D32:G32">
      <formula1>ICT</formula1>
    </dataValidation>
    <dataValidation type="whole" allowBlank="1" showInputMessage="1" showErrorMessage="1" prompt="nejméně 2" sqref="L18">
      <formula1>0</formula1>
      <formula2>999999</formula2>
    </dataValidation>
    <dataValidation type="whole" allowBlank="1" showInputMessage="1" showErrorMessage="1" prompt="V názvu aktivity vyberte z nabídky jednu z variant aktivity. _x000a_Aktivitu je možné zvolit nejvýš v hodnotě dosahující poloviny maximální výše dotace pro daný subjekt." sqref="L32">
      <formula1>0</formula1>
      <formula2>999999</formula2>
    </dataValidation>
  </dataValidations>
  <hyperlinks>
    <hyperlink ref="B1" location="'Úvodní strana'!A1" display="zpět na hlavní stranu"/>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44"/>
  <sheetViews>
    <sheetView workbookViewId="0">
      <selection activeCell="D5" sqref="D5"/>
    </sheetView>
  </sheetViews>
  <sheetFormatPr defaultRowHeight="14.25" x14ac:dyDescent="0.25"/>
  <cols>
    <col min="1" max="1" width="1.7109375" style="4" customWidth="1"/>
    <col min="2" max="2" width="7.28515625" style="8" customWidth="1"/>
    <col min="3" max="3" width="5.7109375" style="5" hidden="1" customWidth="1"/>
    <col min="4" max="4" width="12.28515625" style="5" customWidth="1"/>
    <col min="5" max="5" width="11.5703125" style="5" customWidth="1"/>
    <col min="6" max="6" width="17.140625" style="5" customWidth="1"/>
    <col min="7" max="7" width="4.7109375" style="5" customWidth="1"/>
    <col min="8" max="8" width="17.140625" style="5" customWidth="1"/>
    <col min="9" max="9" width="16.5703125" style="5" customWidth="1"/>
    <col min="10" max="10" width="23.140625" style="5" customWidth="1"/>
    <col min="11" max="11" width="12.140625" style="4" customWidth="1"/>
    <col min="12" max="12" width="15.28515625" style="5" customWidth="1"/>
    <col min="13" max="13" width="10.85546875" style="17" hidden="1" customWidth="1"/>
    <col min="14" max="14" width="14.7109375" style="6" customWidth="1"/>
    <col min="15" max="15" width="2.85546875" style="17" customWidth="1"/>
    <col min="16" max="16" width="6.5703125" style="5" hidden="1" customWidth="1"/>
    <col min="17" max="17" width="6.42578125" style="5" hidden="1" customWidth="1"/>
    <col min="18" max="19" width="6.85546875" style="5" hidden="1" customWidth="1"/>
    <col min="20" max="20" width="6.42578125" style="5" hidden="1" customWidth="1"/>
    <col min="21" max="22" width="6.85546875" style="5" hidden="1" customWidth="1"/>
    <col min="23" max="23" width="7.85546875" style="5" hidden="1" customWidth="1"/>
    <col min="24" max="24" width="6.42578125" style="5" hidden="1" customWidth="1"/>
    <col min="25" max="25" width="6.7109375" style="5" hidden="1" customWidth="1"/>
    <col min="26" max="26" width="6.28515625" style="5" hidden="1" customWidth="1"/>
    <col min="27" max="27" width="6.5703125" style="5" hidden="1" customWidth="1"/>
    <col min="28" max="28" width="7.42578125" style="5" hidden="1" customWidth="1"/>
    <col min="29" max="16384" width="9.140625" style="4"/>
  </cols>
  <sheetData>
    <row r="1" spans="2:28" ht="15.75" thickBot="1" x14ac:dyDescent="0.3">
      <c r="B1" s="78" t="s">
        <v>47</v>
      </c>
      <c r="C1" s="78"/>
      <c r="D1" s="78"/>
      <c r="E1" s="4"/>
      <c r="F1" s="4"/>
      <c r="P1" s="5" t="s">
        <v>302</v>
      </c>
    </row>
    <row r="2" spans="2:28" ht="9.75" customHeight="1" x14ac:dyDescent="0.25">
      <c r="B2" s="9"/>
      <c r="C2" s="11"/>
      <c r="D2" s="11"/>
      <c r="E2" s="11"/>
      <c r="F2" s="11"/>
      <c r="G2" s="11"/>
      <c r="H2" s="1110" t="s">
        <v>54</v>
      </c>
      <c r="I2" s="1111"/>
      <c r="J2" s="1112"/>
      <c r="K2" s="1119" t="s">
        <v>30</v>
      </c>
      <c r="L2" s="1122" t="s">
        <v>32</v>
      </c>
      <c r="M2" s="144">
        <v>100000</v>
      </c>
      <c r="N2" s="1130" t="s">
        <v>31</v>
      </c>
      <c r="P2" s="1125" t="s">
        <v>12</v>
      </c>
      <c r="Q2" s="1137" t="s">
        <v>0</v>
      </c>
      <c r="R2" s="1137" t="s">
        <v>1</v>
      </c>
      <c r="S2" s="1137" t="s">
        <v>126</v>
      </c>
      <c r="T2" s="1137" t="s">
        <v>127</v>
      </c>
      <c r="U2" s="1142" t="s">
        <v>128</v>
      </c>
      <c r="V2" s="1142" t="s">
        <v>129</v>
      </c>
      <c r="W2" s="1144" t="s">
        <v>4</v>
      </c>
      <c r="X2" s="1137" t="s">
        <v>5</v>
      </c>
      <c r="Y2" s="1137" t="s">
        <v>6</v>
      </c>
      <c r="Z2" s="1137" t="s">
        <v>7</v>
      </c>
      <c r="AA2" s="1133" t="s">
        <v>8</v>
      </c>
      <c r="AB2" s="1135" t="s">
        <v>3</v>
      </c>
    </row>
    <row r="3" spans="2:28" s="632" customFormat="1" ht="25.5" customHeight="1" x14ac:dyDescent="0.25">
      <c r="B3" s="1127" t="s">
        <v>69</v>
      </c>
      <c r="C3" s="1128"/>
      <c r="D3" s="1128"/>
      <c r="E3" s="1128"/>
      <c r="F3" s="1128"/>
      <c r="G3" s="1129"/>
      <c r="H3" s="1113"/>
      <c r="I3" s="1114"/>
      <c r="J3" s="1115"/>
      <c r="K3" s="1120"/>
      <c r="L3" s="1123"/>
      <c r="M3" s="630">
        <v>1800</v>
      </c>
      <c r="N3" s="1131"/>
      <c r="O3" s="631"/>
      <c r="P3" s="1126"/>
      <c r="Q3" s="1138"/>
      <c r="R3" s="1138"/>
      <c r="S3" s="1138"/>
      <c r="T3" s="1138"/>
      <c r="U3" s="1143"/>
      <c r="V3" s="1143"/>
      <c r="W3" s="1145"/>
      <c r="X3" s="1138"/>
      <c r="Y3" s="1138"/>
      <c r="Z3" s="1138"/>
      <c r="AA3" s="1134"/>
      <c r="AB3" s="1136"/>
    </row>
    <row r="4" spans="2:28" s="5" customFormat="1" ht="41.25" customHeight="1" x14ac:dyDescent="0.3">
      <c r="B4" s="10"/>
      <c r="C4" s="12"/>
      <c r="D4" s="504" t="s">
        <v>63</v>
      </c>
      <c r="E4" s="424"/>
      <c r="F4" s="504" t="s">
        <v>21</v>
      </c>
      <c r="G4" s="13"/>
      <c r="H4" s="1113"/>
      <c r="I4" s="1114"/>
      <c r="J4" s="1115"/>
      <c r="K4" s="1120"/>
      <c r="L4" s="1123"/>
      <c r="M4" s="145">
        <f>IF(SUM($W$8:$W$40)&lt;&gt;0,1,0)</f>
        <v>0</v>
      </c>
      <c r="N4" s="1131"/>
      <c r="O4" s="17"/>
      <c r="P4" s="1126"/>
      <c r="Q4" s="1138"/>
      <c r="R4" s="1138"/>
      <c r="S4" s="1138"/>
      <c r="T4" s="1138"/>
      <c r="U4" s="1143"/>
      <c r="V4" s="1143"/>
      <c r="W4" s="1145"/>
      <c r="X4" s="1138"/>
      <c r="Y4" s="1138"/>
      <c r="Z4" s="1138"/>
      <c r="AA4" s="1134"/>
      <c r="AB4" s="1136"/>
    </row>
    <row r="5" spans="2:28" s="7" customFormat="1" ht="28.5" customHeight="1" x14ac:dyDescent="0.3">
      <c r="B5" s="10"/>
      <c r="C5" s="12"/>
      <c r="D5" s="678">
        <v>0</v>
      </c>
      <c r="E5" s="424"/>
      <c r="F5" s="496">
        <f>IF(M6&gt;5000000,5000000,M6)</f>
        <v>0</v>
      </c>
      <c r="G5" s="14"/>
      <c r="H5" s="1113"/>
      <c r="I5" s="1114"/>
      <c r="J5" s="1115"/>
      <c r="K5" s="1120"/>
      <c r="L5" s="1123"/>
      <c r="M5" s="146">
        <f>IF((D5=0),IF(N41&gt;0,1,0),0)</f>
        <v>0</v>
      </c>
      <c r="N5" s="1131"/>
      <c r="O5" s="17"/>
      <c r="P5" s="1126"/>
      <c r="Q5" s="1138"/>
      <c r="R5" s="1138"/>
      <c r="S5" s="1138"/>
      <c r="T5" s="1138"/>
      <c r="U5" s="1143"/>
      <c r="V5" s="1143"/>
      <c r="W5" s="1145"/>
      <c r="X5" s="1138"/>
      <c r="Y5" s="1138"/>
      <c r="Z5" s="1138"/>
      <c r="AA5" s="1134"/>
      <c r="AB5" s="1136"/>
    </row>
    <row r="6" spans="2:28" s="1" customFormat="1" ht="18" customHeight="1" thickBot="1" x14ac:dyDescent="0.3">
      <c r="B6" s="10"/>
      <c r="C6" s="15"/>
      <c r="D6" s="15"/>
      <c r="E6" s="15"/>
      <c r="F6" s="15"/>
      <c r="G6" s="14"/>
      <c r="H6" s="1116"/>
      <c r="I6" s="1117"/>
      <c r="J6" s="1118"/>
      <c r="K6" s="1121"/>
      <c r="L6" s="1124"/>
      <c r="M6" s="635">
        <f>IF(D5&gt;0,M2+D5*M3,0)</f>
        <v>0</v>
      </c>
      <c r="N6" s="1132"/>
      <c r="O6" s="18"/>
      <c r="P6" s="1146" t="s">
        <v>10</v>
      </c>
      <c r="Q6" s="1140"/>
      <c r="R6" s="1140"/>
      <c r="S6" s="1140"/>
      <c r="T6" s="1140"/>
      <c r="U6" s="1140"/>
      <c r="V6" s="1141"/>
      <c r="W6" s="1139" t="s">
        <v>9</v>
      </c>
      <c r="X6" s="1140"/>
      <c r="Y6" s="1140"/>
      <c r="Z6" s="1140"/>
      <c r="AA6" s="1141"/>
      <c r="AB6" s="16" t="s">
        <v>2</v>
      </c>
    </row>
    <row r="7" spans="2:28" s="1" customFormat="1" ht="18" thickBot="1" x14ac:dyDescent="0.3">
      <c r="B7" s="1104" t="s">
        <v>85</v>
      </c>
      <c r="C7" s="1105"/>
      <c r="D7" s="1105"/>
      <c r="E7" s="1105"/>
      <c r="F7" s="1105"/>
      <c r="G7" s="1105"/>
      <c r="H7" s="1101" t="str">
        <f>H41</f>
        <v xml:space="preserve"> možno ještě rozdělit</v>
      </c>
      <c r="I7" s="1101"/>
      <c r="J7" s="1101"/>
      <c r="K7" s="765">
        <f>K41</f>
        <v>0</v>
      </c>
      <c r="L7" s="422"/>
      <c r="M7" s="195">
        <f>M41</f>
        <v>0</v>
      </c>
      <c r="N7" s="188">
        <f>N41</f>
        <v>0</v>
      </c>
      <c r="O7" s="18"/>
      <c r="P7" s="196">
        <v>54000</v>
      </c>
      <c r="Q7" s="197">
        <v>50501</v>
      </c>
      <c r="R7" s="197">
        <v>52601</v>
      </c>
      <c r="S7" s="197">
        <v>52602</v>
      </c>
      <c r="T7" s="197">
        <v>52106</v>
      </c>
      <c r="U7" s="400">
        <v>51212</v>
      </c>
      <c r="V7" s="198">
        <v>51017</v>
      </c>
      <c r="W7" s="199">
        <v>51010</v>
      </c>
      <c r="X7" s="200">
        <v>51610</v>
      </c>
      <c r="Y7" s="200">
        <v>51710</v>
      </c>
      <c r="Z7" s="200">
        <v>51510</v>
      </c>
      <c r="AA7" s="201">
        <v>52510</v>
      </c>
      <c r="AB7" s="202">
        <v>60000</v>
      </c>
    </row>
    <row r="8" spans="2:28" s="1" customFormat="1" ht="30" customHeight="1" x14ac:dyDescent="0.25">
      <c r="B8" s="171" t="s">
        <v>242</v>
      </c>
      <c r="C8" s="428" t="s">
        <v>133</v>
      </c>
      <c r="D8" s="1107" t="s">
        <v>243</v>
      </c>
      <c r="E8" s="1107"/>
      <c r="F8" s="1107"/>
      <c r="G8" s="1109"/>
      <c r="H8" s="1106" t="s">
        <v>57</v>
      </c>
      <c r="I8" s="1107"/>
      <c r="J8" s="1108"/>
      <c r="K8" s="172">
        <v>3617</v>
      </c>
      <c r="L8" s="680">
        <v>0</v>
      </c>
      <c r="M8" s="508">
        <f>L8</f>
        <v>0</v>
      </c>
      <c r="N8" s="168">
        <f>K8*M8</f>
        <v>0</v>
      </c>
      <c r="O8" s="17"/>
      <c r="P8" s="147"/>
      <c r="Q8" s="148">
        <f>M8*1/120</f>
        <v>0</v>
      </c>
      <c r="R8" s="148"/>
      <c r="S8" s="148"/>
      <c r="T8" s="149"/>
      <c r="U8" s="401"/>
      <c r="V8" s="150"/>
      <c r="W8" s="151">
        <f>IF($M8&lt;&gt;0,"X",0)</f>
        <v>0</v>
      </c>
      <c r="X8" s="149">
        <f>IF($M8&lt;&gt;0,"XXX",0)</f>
        <v>0</v>
      </c>
      <c r="Y8" s="149">
        <f>IF($M8&lt;&gt;0,"XXX",0)</f>
        <v>0</v>
      </c>
      <c r="Z8" s="149">
        <f>IF($M8&lt;&gt;0,"XXX",0)</f>
        <v>0</v>
      </c>
      <c r="AA8" s="152"/>
      <c r="AB8" s="153"/>
    </row>
    <row r="9" spans="2:28" s="1" customFormat="1" ht="30" hidden="1" customHeight="1" x14ac:dyDescent="0.25">
      <c r="B9" s="173"/>
      <c r="C9" s="174"/>
      <c r="D9" s="174"/>
      <c r="E9" s="174"/>
      <c r="F9" s="174"/>
      <c r="G9" s="627"/>
      <c r="H9" s="175"/>
      <c r="I9" s="176"/>
      <c r="J9" s="177"/>
      <c r="K9" s="178"/>
      <c r="L9" s="3"/>
      <c r="M9" s="509"/>
      <c r="N9" s="169"/>
      <c r="O9" s="17"/>
      <c r="P9" s="154"/>
      <c r="Q9" s="155"/>
      <c r="R9" s="155"/>
      <c r="S9" s="155"/>
      <c r="T9" s="156"/>
      <c r="U9" s="402"/>
      <c r="V9" s="157"/>
      <c r="W9" s="158"/>
      <c r="X9" s="156"/>
      <c r="Y9" s="156"/>
      <c r="Z9" s="156"/>
      <c r="AA9" s="159"/>
      <c r="AB9" s="160"/>
    </row>
    <row r="10" spans="2:28" s="1" customFormat="1" ht="30" customHeight="1" x14ac:dyDescent="0.25">
      <c r="B10" s="179" t="s">
        <v>244</v>
      </c>
      <c r="C10" s="428" t="s">
        <v>133</v>
      </c>
      <c r="D10" s="1099" t="s">
        <v>245</v>
      </c>
      <c r="E10" s="1099"/>
      <c r="F10" s="1099"/>
      <c r="G10" s="1100"/>
      <c r="H10" s="1102" t="s">
        <v>58</v>
      </c>
      <c r="I10" s="1099"/>
      <c r="J10" s="1103"/>
      <c r="K10" s="180">
        <v>5871</v>
      </c>
      <c r="L10" s="676">
        <v>0</v>
      </c>
      <c r="M10" s="508">
        <f>L10</f>
        <v>0</v>
      </c>
      <c r="N10" s="170">
        <f>K10*M10</f>
        <v>0</v>
      </c>
      <c r="O10" s="17"/>
      <c r="P10" s="161"/>
      <c r="Q10" s="162">
        <f>M10*1/120</f>
        <v>0</v>
      </c>
      <c r="R10" s="162"/>
      <c r="S10" s="162"/>
      <c r="T10" s="163"/>
      <c r="U10" s="403"/>
      <c r="V10" s="164"/>
      <c r="W10" s="165">
        <f>IF($M10&lt;&gt;0,"X",0)</f>
        <v>0</v>
      </c>
      <c r="X10" s="163">
        <f>IF($M10&lt;&gt;0,"XXX",0)</f>
        <v>0</v>
      </c>
      <c r="Y10" s="163">
        <f>IF($M10&lt;&gt;0,"XXX",0)</f>
        <v>0</v>
      </c>
      <c r="Z10" s="163">
        <f>IF($M10&lt;&gt;0,"XXX",0)</f>
        <v>0</v>
      </c>
      <c r="AA10" s="166"/>
      <c r="AB10" s="160"/>
    </row>
    <row r="11" spans="2:28" s="1" customFormat="1" ht="30" hidden="1" customHeight="1" x14ac:dyDescent="0.25">
      <c r="B11" s="179"/>
      <c r="C11" s="764"/>
      <c r="D11" s="764"/>
      <c r="E11" s="764"/>
      <c r="F11" s="764"/>
      <c r="G11" s="176"/>
      <c r="H11" s="175"/>
      <c r="I11" s="176"/>
      <c r="J11" s="628"/>
      <c r="K11" s="180"/>
      <c r="L11" s="2"/>
      <c r="M11" s="509"/>
      <c r="N11" s="170"/>
      <c r="O11" s="17"/>
      <c r="P11" s="161"/>
      <c r="Q11" s="162"/>
      <c r="R11" s="162"/>
      <c r="S11" s="162"/>
      <c r="T11" s="163"/>
      <c r="U11" s="403"/>
      <c r="V11" s="164"/>
      <c r="W11" s="165"/>
      <c r="X11" s="163"/>
      <c r="Y11" s="163"/>
      <c r="Z11" s="163"/>
      <c r="AA11" s="166"/>
      <c r="AB11" s="160"/>
    </row>
    <row r="12" spans="2:28" s="1" customFormat="1" ht="30" customHeight="1" x14ac:dyDescent="0.25">
      <c r="B12" s="179" t="s">
        <v>246</v>
      </c>
      <c r="C12" s="425" t="s">
        <v>112</v>
      </c>
      <c r="D12" s="1099" t="s">
        <v>247</v>
      </c>
      <c r="E12" s="1099"/>
      <c r="F12" s="1099"/>
      <c r="G12" s="1100"/>
      <c r="H12" s="1102" t="s">
        <v>248</v>
      </c>
      <c r="I12" s="1099"/>
      <c r="J12" s="1103"/>
      <c r="K12" s="180">
        <v>5233</v>
      </c>
      <c r="L12" s="676">
        <v>0</v>
      </c>
      <c r="M12" s="508">
        <f>L12</f>
        <v>0</v>
      </c>
      <c r="N12" s="170">
        <f>K12*M12</f>
        <v>0</v>
      </c>
      <c r="O12" s="17"/>
      <c r="P12" s="161"/>
      <c r="Q12" s="162">
        <f>M12*1/24</f>
        <v>0</v>
      </c>
      <c r="R12" s="162"/>
      <c r="S12" s="162"/>
      <c r="T12" s="163"/>
      <c r="U12" s="403"/>
      <c r="V12" s="164"/>
      <c r="W12" s="165">
        <f>IF($M12&lt;&gt;0,"X",0)</f>
        <v>0</v>
      </c>
      <c r="X12" s="163">
        <f>IF($M12&lt;&gt;0,"XXX",0)</f>
        <v>0</v>
      </c>
      <c r="Y12" s="163">
        <f>IF($M12&lt;&gt;0,"XXX",0)</f>
        <v>0</v>
      </c>
      <c r="Z12" s="163">
        <f>IF($M12&lt;&gt;0,"XXX",0)</f>
        <v>0</v>
      </c>
      <c r="AA12" s="166"/>
      <c r="AB12" s="160"/>
    </row>
    <row r="13" spans="2:28" s="1" customFormat="1" ht="30" hidden="1" customHeight="1" x14ac:dyDescent="0.25">
      <c r="B13" s="179"/>
      <c r="C13" s="764"/>
      <c r="D13" s="764"/>
      <c r="E13" s="764"/>
      <c r="F13" s="764"/>
      <c r="G13" s="176"/>
      <c r="H13" s="175"/>
      <c r="I13" s="176"/>
      <c r="J13" s="628"/>
      <c r="K13" s="180"/>
      <c r="L13" s="2"/>
      <c r="M13" s="508"/>
      <c r="N13" s="170"/>
      <c r="O13" s="17"/>
      <c r="P13" s="161"/>
      <c r="Q13" s="162"/>
      <c r="R13" s="162"/>
      <c r="S13" s="162"/>
      <c r="T13" s="163"/>
      <c r="U13" s="403"/>
      <c r="V13" s="164"/>
      <c r="W13" s="165"/>
      <c r="X13" s="163"/>
      <c r="Y13" s="163"/>
      <c r="Z13" s="163"/>
      <c r="AA13" s="166"/>
      <c r="AB13" s="160"/>
    </row>
    <row r="14" spans="2:28" s="1" customFormat="1" ht="30" customHeight="1" x14ac:dyDescent="0.25">
      <c r="B14" s="179" t="s">
        <v>249</v>
      </c>
      <c r="C14" s="428" t="s">
        <v>133</v>
      </c>
      <c r="D14" s="1099" t="s">
        <v>292</v>
      </c>
      <c r="E14" s="1099"/>
      <c r="F14" s="1099"/>
      <c r="G14" s="1100"/>
      <c r="H14" s="1102" t="s">
        <v>56</v>
      </c>
      <c r="I14" s="1099"/>
      <c r="J14" s="1103"/>
      <c r="K14" s="180">
        <v>3480</v>
      </c>
      <c r="L14" s="676">
        <v>0</v>
      </c>
      <c r="M14" s="508">
        <f>L14</f>
        <v>0</v>
      </c>
      <c r="N14" s="170">
        <f>K14*M14</f>
        <v>0</v>
      </c>
      <c r="O14" s="17"/>
      <c r="P14" s="161">
        <f>IF(M14&lt;&gt;0,"*",0)</f>
        <v>0</v>
      </c>
      <c r="Q14" s="162"/>
      <c r="R14" s="162"/>
      <c r="S14" s="162"/>
      <c r="T14" s="163"/>
      <c r="U14" s="403"/>
      <c r="V14" s="164"/>
      <c r="W14" s="165"/>
      <c r="X14" s="163"/>
      <c r="Y14" s="163"/>
      <c r="Z14" s="163"/>
      <c r="AA14" s="167">
        <f>M14/2</f>
        <v>0</v>
      </c>
      <c r="AB14" s="160">
        <f>M14/3</f>
        <v>0</v>
      </c>
    </row>
    <row r="15" spans="2:28" s="1" customFormat="1" ht="30" hidden="1" customHeight="1" x14ac:dyDescent="0.25">
      <c r="B15" s="179"/>
      <c r="C15" s="764"/>
      <c r="D15" s="764"/>
      <c r="E15" s="764"/>
      <c r="F15" s="764"/>
      <c r="G15" s="176"/>
      <c r="H15" s="175"/>
      <c r="I15" s="176"/>
      <c r="J15" s="628"/>
      <c r="K15" s="180"/>
      <c r="L15" s="2"/>
      <c r="M15" s="508"/>
      <c r="N15" s="170"/>
      <c r="O15" s="17"/>
      <c r="P15" s="161"/>
      <c r="Q15" s="162"/>
      <c r="R15" s="162"/>
      <c r="S15" s="162"/>
      <c r="T15" s="163"/>
      <c r="U15" s="403"/>
      <c r="V15" s="164"/>
      <c r="W15" s="165"/>
      <c r="X15" s="163"/>
      <c r="Y15" s="163"/>
      <c r="Z15" s="163"/>
      <c r="AA15" s="166"/>
      <c r="AB15" s="160"/>
    </row>
    <row r="16" spans="2:28" s="1" customFormat="1" ht="30" customHeight="1" x14ac:dyDescent="0.25">
      <c r="B16" s="179" t="s">
        <v>250</v>
      </c>
      <c r="C16" s="426">
        <v>43103</v>
      </c>
      <c r="D16" s="1099" t="s">
        <v>301</v>
      </c>
      <c r="E16" s="1099"/>
      <c r="F16" s="1099"/>
      <c r="G16" s="1100"/>
      <c r="H16" s="1102" t="s">
        <v>56</v>
      </c>
      <c r="I16" s="1099"/>
      <c r="J16" s="1103"/>
      <c r="K16" s="180">
        <v>3480</v>
      </c>
      <c r="L16" s="676">
        <v>0</v>
      </c>
      <c r="M16" s="508">
        <f>L16</f>
        <v>0</v>
      </c>
      <c r="N16" s="170">
        <f>K16*M16</f>
        <v>0</v>
      </c>
      <c r="O16" s="17"/>
      <c r="P16" s="161">
        <f>IF(M16&lt;&gt;0,"*",0)</f>
        <v>0</v>
      </c>
      <c r="Q16" s="162"/>
      <c r="R16" s="162"/>
      <c r="S16" s="162"/>
      <c r="T16" s="163"/>
      <c r="U16" s="403"/>
      <c r="V16" s="164"/>
      <c r="W16" s="165"/>
      <c r="X16" s="163"/>
      <c r="Y16" s="163"/>
      <c r="Z16" s="163"/>
      <c r="AA16" s="167">
        <f>M16/2</f>
        <v>0</v>
      </c>
      <c r="AB16" s="160">
        <f>M16/3</f>
        <v>0</v>
      </c>
    </row>
    <row r="17" spans="2:28" s="1" customFormat="1" ht="20.25" hidden="1" customHeight="1" x14ac:dyDescent="0.25">
      <c r="B17" s="179"/>
      <c r="C17" s="764"/>
      <c r="D17" s="764"/>
      <c r="E17" s="764"/>
      <c r="F17" s="764"/>
      <c r="G17" s="176"/>
      <c r="H17" s="175"/>
      <c r="I17" s="176"/>
      <c r="J17" s="628"/>
      <c r="K17" s="180"/>
      <c r="L17" s="2"/>
      <c r="M17" s="508"/>
      <c r="N17" s="170"/>
      <c r="O17" s="17"/>
      <c r="P17" s="161"/>
      <c r="Q17" s="162"/>
      <c r="R17" s="162"/>
      <c r="S17" s="162"/>
      <c r="T17" s="163"/>
      <c r="U17" s="403"/>
      <c r="V17" s="164"/>
      <c r="W17" s="165"/>
      <c r="X17" s="163"/>
      <c r="Y17" s="163"/>
      <c r="Z17" s="163"/>
      <c r="AA17" s="167"/>
      <c r="AB17" s="160"/>
    </row>
    <row r="18" spans="2:28" s="1" customFormat="1" ht="30" customHeight="1" x14ac:dyDescent="0.25">
      <c r="B18" s="179" t="s">
        <v>251</v>
      </c>
      <c r="C18" s="428" t="s">
        <v>133</v>
      </c>
      <c r="D18" s="1099" t="s">
        <v>306</v>
      </c>
      <c r="E18" s="1099"/>
      <c r="F18" s="1099"/>
      <c r="G18" s="1100"/>
      <c r="H18" s="1102" t="s">
        <v>61</v>
      </c>
      <c r="I18" s="1099"/>
      <c r="J18" s="1103"/>
      <c r="K18" s="180">
        <v>1360</v>
      </c>
      <c r="L18" s="676">
        <v>0</v>
      </c>
      <c r="M18" s="510">
        <f>IF(L18=1,0,L18)</f>
        <v>0</v>
      </c>
      <c r="N18" s="170">
        <f>K18*M18</f>
        <v>0</v>
      </c>
      <c r="O18" s="17"/>
      <c r="P18" s="161">
        <f>IF(M18&lt;&gt;0,"*",0)</f>
        <v>0</v>
      </c>
      <c r="Q18" s="162"/>
      <c r="R18" s="162"/>
      <c r="S18" s="162"/>
      <c r="T18" s="163"/>
      <c r="U18" s="403"/>
      <c r="V18" s="164"/>
      <c r="W18" s="165"/>
      <c r="X18" s="163"/>
      <c r="Y18" s="163"/>
      <c r="Z18" s="163"/>
      <c r="AA18" s="167">
        <f>M18/2</f>
        <v>0</v>
      </c>
      <c r="AB18" s="160">
        <f>M18/3</f>
        <v>0</v>
      </c>
    </row>
    <row r="19" spans="2:28" s="1" customFormat="1" ht="30" hidden="1" customHeight="1" x14ac:dyDescent="0.25">
      <c r="B19" s="179"/>
      <c r="C19" s="764"/>
      <c r="D19" s="764"/>
      <c r="E19" s="764"/>
      <c r="F19" s="764"/>
      <c r="G19" s="176"/>
      <c r="H19" s="175"/>
      <c r="I19" s="176"/>
      <c r="J19" s="628"/>
      <c r="K19" s="180"/>
      <c r="L19" s="2"/>
      <c r="M19" s="508"/>
      <c r="N19" s="170"/>
      <c r="O19" s="17"/>
      <c r="P19" s="161"/>
      <c r="Q19" s="162"/>
      <c r="R19" s="162"/>
      <c r="S19" s="162"/>
      <c r="T19" s="163"/>
      <c r="U19" s="403"/>
      <c r="V19" s="164"/>
      <c r="W19" s="165"/>
      <c r="X19" s="163"/>
      <c r="Y19" s="163"/>
      <c r="Z19" s="163"/>
      <c r="AA19" s="167"/>
      <c r="AB19" s="160"/>
    </row>
    <row r="20" spans="2:28" s="1" customFormat="1" ht="30" customHeight="1" x14ac:dyDescent="0.25">
      <c r="B20" s="179" t="s">
        <v>252</v>
      </c>
      <c r="C20" s="428" t="s">
        <v>133</v>
      </c>
      <c r="D20" s="1099" t="s">
        <v>253</v>
      </c>
      <c r="E20" s="1099"/>
      <c r="F20" s="1099"/>
      <c r="G20" s="1100"/>
      <c r="H20" s="1102" t="s">
        <v>254</v>
      </c>
      <c r="I20" s="1099"/>
      <c r="J20" s="1103"/>
      <c r="K20" s="180">
        <v>8456</v>
      </c>
      <c r="L20" s="676">
        <v>0</v>
      </c>
      <c r="M20" s="508">
        <f>L20</f>
        <v>0</v>
      </c>
      <c r="N20" s="170">
        <f>K20*M20</f>
        <v>0</v>
      </c>
      <c r="O20" s="17"/>
      <c r="P20" s="161">
        <f>M20*3</f>
        <v>0</v>
      </c>
      <c r="Q20" s="162"/>
      <c r="R20" s="162"/>
      <c r="S20" s="162"/>
      <c r="T20" s="163"/>
      <c r="U20" s="403"/>
      <c r="V20" s="164"/>
      <c r="W20" s="165"/>
      <c r="X20" s="163"/>
      <c r="Y20" s="163"/>
      <c r="Z20" s="163"/>
      <c r="AA20" s="167">
        <f>P20</f>
        <v>0</v>
      </c>
      <c r="AB20" s="160">
        <f>P20/2</f>
        <v>0</v>
      </c>
    </row>
    <row r="21" spans="2:28" s="1" customFormat="1" ht="30" hidden="1" customHeight="1" x14ac:dyDescent="0.25">
      <c r="B21" s="179"/>
      <c r="C21" s="764"/>
      <c r="D21" s="764"/>
      <c r="E21" s="764"/>
      <c r="F21" s="764"/>
      <c r="G21" s="176"/>
      <c r="H21" s="175"/>
      <c r="I21" s="176"/>
      <c r="J21" s="628"/>
      <c r="K21" s="180"/>
      <c r="L21" s="2"/>
      <c r="M21" s="508"/>
      <c r="N21" s="170"/>
      <c r="O21" s="17"/>
      <c r="P21" s="161"/>
      <c r="Q21" s="162"/>
      <c r="R21" s="162"/>
      <c r="S21" s="162"/>
      <c r="T21" s="163"/>
      <c r="U21" s="403"/>
      <c r="V21" s="164"/>
      <c r="W21" s="165"/>
      <c r="X21" s="163"/>
      <c r="Y21" s="163"/>
      <c r="Z21" s="163"/>
      <c r="AA21" s="167"/>
      <c r="AB21" s="160"/>
    </row>
    <row r="22" spans="2:28" s="1" customFormat="1" ht="42.75" customHeight="1" x14ac:dyDescent="0.25">
      <c r="B22" s="179" t="s">
        <v>255</v>
      </c>
      <c r="C22" s="428" t="s">
        <v>133</v>
      </c>
      <c r="D22" s="1099" t="s">
        <v>131</v>
      </c>
      <c r="E22" s="1099"/>
      <c r="F22" s="1099"/>
      <c r="G22" s="1100"/>
      <c r="H22" s="1102" t="s">
        <v>256</v>
      </c>
      <c r="I22" s="1099"/>
      <c r="J22" s="1103"/>
      <c r="K22" s="180">
        <v>9010</v>
      </c>
      <c r="L22" s="676">
        <v>0</v>
      </c>
      <c r="M22" s="508">
        <f>L22</f>
        <v>0</v>
      </c>
      <c r="N22" s="170">
        <f>K22*M22</f>
        <v>0</v>
      </c>
      <c r="O22" s="17"/>
      <c r="P22" s="161">
        <f>2*M22</f>
        <v>0</v>
      </c>
      <c r="Q22" s="162"/>
      <c r="R22" s="162"/>
      <c r="S22" s="162"/>
      <c r="T22" s="163"/>
      <c r="U22" s="403"/>
      <c r="V22" s="164"/>
      <c r="W22" s="165"/>
      <c r="X22" s="163"/>
      <c r="Y22" s="163"/>
      <c r="Z22" s="163"/>
      <c r="AA22" s="167">
        <f t="shared" ref="AA22" si="0">P22</f>
        <v>0</v>
      </c>
      <c r="AB22" s="160">
        <f>AA22/2</f>
        <v>0</v>
      </c>
    </row>
    <row r="23" spans="2:28" s="1" customFormat="1" ht="30" hidden="1" customHeight="1" x14ac:dyDescent="0.25">
      <c r="B23" s="179"/>
      <c r="C23" s="764"/>
      <c r="D23" s="764"/>
      <c r="E23" s="764"/>
      <c r="F23" s="764"/>
      <c r="G23" s="176"/>
      <c r="H23" s="175"/>
      <c r="I23" s="176"/>
      <c r="J23" s="628"/>
      <c r="K23" s="180"/>
      <c r="L23" s="2"/>
      <c r="M23" s="508"/>
      <c r="N23" s="170"/>
      <c r="O23" s="17"/>
      <c r="P23" s="161"/>
      <c r="Q23" s="162"/>
      <c r="R23" s="162"/>
      <c r="S23" s="162"/>
      <c r="T23" s="163"/>
      <c r="U23" s="403"/>
      <c r="V23" s="164"/>
      <c r="W23" s="165"/>
      <c r="X23" s="163"/>
      <c r="Y23" s="163"/>
      <c r="Z23" s="163"/>
      <c r="AA23" s="167"/>
      <c r="AB23" s="160"/>
    </row>
    <row r="24" spans="2:28" s="1" customFormat="1" ht="30" customHeight="1" x14ac:dyDescent="0.25">
      <c r="B24" s="179" t="s">
        <v>257</v>
      </c>
      <c r="C24" s="428" t="s">
        <v>133</v>
      </c>
      <c r="D24" s="1099" t="s">
        <v>258</v>
      </c>
      <c r="E24" s="1099"/>
      <c r="F24" s="1099"/>
      <c r="G24" s="1100"/>
      <c r="H24" s="1102" t="s">
        <v>259</v>
      </c>
      <c r="I24" s="1099"/>
      <c r="J24" s="1103"/>
      <c r="K24" s="180">
        <v>8150</v>
      </c>
      <c r="L24" s="676">
        <v>0</v>
      </c>
      <c r="M24" s="508">
        <f>L24</f>
        <v>0</v>
      </c>
      <c r="N24" s="170">
        <f>K24*M24</f>
        <v>0</v>
      </c>
      <c r="O24" s="17"/>
      <c r="P24" s="161">
        <f>2*M24</f>
        <v>0</v>
      </c>
      <c r="Q24" s="162"/>
      <c r="R24" s="162"/>
      <c r="S24" s="162"/>
      <c r="T24" s="163"/>
      <c r="U24" s="403"/>
      <c r="V24" s="164"/>
      <c r="W24" s="165"/>
      <c r="X24" s="163"/>
      <c r="Y24" s="163"/>
      <c r="Z24" s="163"/>
      <c r="AA24" s="167">
        <f>P24</f>
        <v>0</v>
      </c>
      <c r="AB24" s="160">
        <f>AA24/2</f>
        <v>0</v>
      </c>
    </row>
    <row r="25" spans="2:28" s="1" customFormat="1" ht="30" hidden="1" customHeight="1" x14ac:dyDescent="0.25">
      <c r="B25" s="179"/>
      <c r="C25" s="764"/>
      <c r="D25" s="764"/>
      <c r="E25" s="764"/>
      <c r="F25" s="764"/>
      <c r="G25" s="176"/>
      <c r="H25" s="175"/>
      <c r="I25" s="176"/>
      <c r="J25" s="628"/>
      <c r="K25" s="180"/>
      <c r="L25" s="2"/>
      <c r="M25" s="508"/>
      <c r="N25" s="170"/>
      <c r="O25" s="17"/>
      <c r="P25" s="161"/>
      <c r="Q25" s="162"/>
      <c r="R25" s="162"/>
      <c r="S25" s="162"/>
      <c r="T25" s="163"/>
      <c r="U25" s="403"/>
      <c r="V25" s="164"/>
      <c r="W25" s="165"/>
      <c r="X25" s="163"/>
      <c r="Y25" s="163"/>
      <c r="Z25" s="163"/>
      <c r="AA25" s="167"/>
      <c r="AB25" s="160"/>
    </row>
    <row r="26" spans="2:28" s="1" customFormat="1" ht="42.75" customHeight="1" x14ac:dyDescent="0.25">
      <c r="B26" s="179" t="s">
        <v>260</v>
      </c>
      <c r="C26" s="425" t="s">
        <v>112</v>
      </c>
      <c r="D26" s="1099" t="s">
        <v>261</v>
      </c>
      <c r="E26" s="1099"/>
      <c r="F26" s="1099"/>
      <c r="G26" s="1100"/>
      <c r="H26" s="1102" t="s">
        <v>262</v>
      </c>
      <c r="I26" s="1099"/>
      <c r="J26" s="1103"/>
      <c r="K26" s="180">
        <v>11030</v>
      </c>
      <c r="L26" s="676">
        <v>0</v>
      </c>
      <c r="M26" s="508">
        <f>L26</f>
        <v>0</v>
      </c>
      <c r="N26" s="170">
        <f>K26*M26</f>
        <v>0</v>
      </c>
      <c r="O26" s="17"/>
      <c r="P26" s="161">
        <f>M26</f>
        <v>0</v>
      </c>
      <c r="Q26" s="162"/>
      <c r="R26" s="162"/>
      <c r="S26" s="162"/>
      <c r="T26" s="163"/>
      <c r="U26" s="403"/>
      <c r="V26" s="164"/>
      <c r="W26" s="165"/>
      <c r="X26" s="163"/>
      <c r="Y26" s="163"/>
      <c r="Z26" s="163"/>
      <c r="AA26" s="167">
        <f t="shared" ref="AA26" si="1">P26</f>
        <v>0</v>
      </c>
      <c r="AB26" s="160">
        <f>P26</f>
        <v>0</v>
      </c>
    </row>
    <row r="27" spans="2:28" s="1" customFormat="1" ht="30" hidden="1" customHeight="1" x14ac:dyDescent="0.25">
      <c r="B27" s="179"/>
      <c r="C27" s="764"/>
      <c r="D27" s="764"/>
      <c r="E27" s="764"/>
      <c r="F27" s="764"/>
      <c r="G27" s="176"/>
      <c r="H27" s="175"/>
      <c r="I27" s="176"/>
      <c r="J27" s="628"/>
      <c r="K27" s="180"/>
      <c r="L27" s="2"/>
      <c r="M27" s="508"/>
      <c r="N27" s="170"/>
      <c r="O27" s="17"/>
      <c r="P27" s="161"/>
      <c r="Q27" s="162"/>
      <c r="R27" s="162"/>
      <c r="S27" s="162"/>
      <c r="T27" s="163"/>
      <c r="U27" s="403"/>
      <c r="V27" s="164"/>
      <c r="W27" s="165"/>
      <c r="X27" s="163"/>
      <c r="Y27" s="163"/>
      <c r="Z27" s="163"/>
      <c r="AA27" s="167"/>
      <c r="AB27" s="160"/>
    </row>
    <row r="28" spans="2:28" s="1" customFormat="1" ht="40.5" customHeight="1" x14ac:dyDescent="0.25">
      <c r="B28" s="179" t="s">
        <v>263</v>
      </c>
      <c r="C28" s="428" t="s">
        <v>133</v>
      </c>
      <c r="D28" s="1099" t="s">
        <v>264</v>
      </c>
      <c r="E28" s="1099"/>
      <c r="F28" s="1099"/>
      <c r="G28" s="1100"/>
      <c r="H28" s="1102" t="s">
        <v>265</v>
      </c>
      <c r="I28" s="1099"/>
      <c r="J28" s="1103"/>
      <c r="K28" s="180">
        <v>5637</v>
      </c>
      <c r="L28" s="676">
        <v>0</v>
      </c>
      <c r="M28" s="508">
        <f>L28</f>
        <v>0</v>
      </c>
      <c r="N28" s="170">
        <f>K28*M28</f>
        <v>0</v>
      </c>
      <c r="O28" s="17"/>
      <c r="P28" s="161">
        <f>2*M28</f>
        <v>0</v>
      </c>
      <c r="Q28" s="162"/>
      <c r="R28" s="162"/>
      <c r="S28" s="162"/>
      <c r="T28" s="163"/>
      <c r="U28" s="403"/>
      <c r="V28" s="164"/>
      <c r="W28" s="165"/>
      <c r="X28" s="163"/>
      <c r="Y28" s="163"/>
      <c r="Z28" s="163"/>
      <c r="AA28" s="167">
        <f>P28/2</f>
        <v>0</v>
      </c>
      <c r="AB28" s="160">
        <f>P28/4</f>
        <v>0</v>
      </c>
    </row>
    <row r="29" spans="2:28" s="1" customFormat="1" ht="30" hidden="1" customHeight="1" x14ac:dyDescent="0.25">
      <c r="B29" s="179"/>
      <c r="C29" s="764"/>
      <c r="D29" s="764"/>
      <c r="E29" s="764"/>
      <c r="F29" s="764"/>
      <c r="G29" s="176"/>
      <c r="H29" s="175"/>
      <c r="I29" s="176"/>
      <c r="J29" s="628"/>
      <c r="K29" s="180"/>
      <c r="L29" s="2"/>
      <c r="M29" s="508"/>
      <c r="N29" s="170"/>
      <c r="O29" s="17"/>
      <c r="P29" s="161"/>
      <c r="Q29" s="162"/>
      <c r="R29" s="162"/>
      <c r="S29" s="162"/>
      <c r="T29" s="163"/>
      <c r="U29" s="403"/>
      <c r="V29" s="164"/>
      <c r="W29" s="165"/>
      <c r="X29" s="163"/>
      <c r="Y29" s="163"/>
      <c r="Z29" s="163"/>
      <c r="AA29" s="167"/>
      <c r="AB29" s="160"/>
    </row>
    <row r="30" spans="2:28" s="1" customFormat="1" ht="30" customHeight="1" x14ac:dyDescent="0.25">
      <c r="B30" s="179" t="s">
        <v>266</v>
      </c>
      <c r="C30" s="428" t="s">
        <v>133</v>
      </c>
      <c r="D30" s="1099" t="s">
        <v>267</v>
      </c>
      <c r="E30" s="1099"/>
      <c r="F30" s="1099"/>
      <c r="G30" s="1100"/>
      <c r="H30" s="1102" t="s">
        <v>268</v>
      </c>
      <c r="I30" s="1099"/>
      <c r="J30" s="1103"/>
      <c r="K30" s="180">
        <v>31191</v>
      </c>
      <c r="L30" s="676">
        <v>0</v>
      </c>
      <c r="M30" s="508">
        <f>L30</f>
        <v>0</v>
      </c>
      <c r="N30" s="170">
        <f>K30*M30</f>
        <v>0</v>
      </c>
      <c r="O30" s="17"/>
      <c r="P30" s="161"/>
      <c r="Q30" s="162"/>
      <c r="R30" s="411">
        <f>M30</f>
        <v>0</v>
      </c>
      <c r="S30" s="162"/>
      <c r="T30" s="163"/>
      <c r="U30" s="403"/>
      <c r="V30" s="164"/>
      <c r="W30" s="165">
        <f>IF($M30&lt;&gt;0,"X",0)</f>
        <v>0</v>
      </c>
      <c r="X30" s="163">
        <f>IF($M30&lt;&gt;0,"XXX",0)</f>
        <v>0</v>
      </c>
      <c r="Y30" s="163">
        <f>IF($M30&lt;&gt;0,"XXX",0)</f>
        <v>0</v>
      </c>
      <c r="Z30" s="163">
        <f>IF($M30&lt;&gt;0,"XXX",0)</f>
        <v>0</v>
      </c>
      <c r="AA30" s="167"/>
      <c r="AB30" s="160"/>
    </row>
    <row r="31" spans="2:28" s="1" customFormat="1" ht="30" hidden="1" customHeight="1" x14ac:dyDescent="0.25">
      <c r="B31" s="179"/>
      <c r="C31" s="764"/>
      <c r="D31" s="764"/>
      <c r="E31" s="764"/>
      <c r="F31" s="764"/>
      <c r="G31" s="176"/>
      <c r="H31" s="175"/>
      <c r="I31" s="176"/>
      <c r="J31" s="628"/>
      <c r="K31" s="180"/>
      <c r="L31" s="2"/>
      <c r="M31" s="508"/>
      <c r="N31" s="170"/>
      <c r="O31" s="17"/>
      <c r="P31" s="161"/>
      <c r="Q31" s="162"/>
      <c r="R31" s="162"/>
      <c r="S31" s="162"/>
      <c r="T31" s="163"/>
      <c r="U31" s="403"/>
      <c r="V31" s="164"/>
      <c r="W31" s="165"/>
      <c r="X31" s="163"/>
      <c r="Y31" s="163"/>
      <c r="Z31" s="163"/>
      <c r="AA31" s="167"/>
      <c r="AB31" s="160"/>
    </row>
    <row r="32" spans="2:28" s="1" customFormat="1" ht="30" customHeight="1" x14ac:dyDescent="0.25">
      <c r="B32" s="179" t="s">
        <v>269</v>
      </c>
      <c r="C32" s="425" t="s">
        <v>112</v>
      </c>
      <c r="D32" s="1099" t="s">
        <v>270</v>
      </c>
      <c r="E32" s="1099"/>
      <c r="F32" s="1099"/>
      <c r="G32" s="1100"/>
      <c r="H32" s="1102" t="s">
        <v>271</v>
      </c>
      <c r="I32" s="1099"/>
      <c r="J32" s="1103"/>
      <c r="K32" s="180">
        <v>27575</v>
      </c>
      <c r="L32" s="676">
        <v>0</v>
      </c>
      <c r="M32" s="508">
        <f>L32</f>
        <v>0</v>
      </c>
      <c r="N32" s="170">
        <f>K32*M32</f>
        <v>0</v>
      </c>
      <c r="O32" s="17"/>
      <c r="P32" s="161"/>
      <c r="Q32" s="167"/>
      <c r="R32" s="411">
        <f>M32</f>
        <v>0</v>
      </c>
      <c r="S32" s="167"/>
      <c r="T32" s="163"/>
      <c r="U32" s="403"/>
      <c r="V32" s="164"/>
      <c r="W32" s="165">
        <f>IF($M32&lt;&gt;0,"X",0)</f>
        <v>0</v>
      </c>
      <c r="X32" s="163">
        <f>IF($M32&lt;&gt;0,"XXX",0)</f>
        <v>0</v>
      </c>
      <c r="Y32" s="163">
        <f>IF($M32&lt;&gt;0,"XXX",0)</f>
        <v>0</v>
      </c>
      <c r="Z32" s="163">
        <f>IF($M32&lt;&gt;0,"XXX",0)</f>
        <v>0</v>
      </c>
      <c r="AA32" s="167"/>
      <c r="AB32" s="160"/>
    </row>
    <row r="33" spans="2:28" s="1" customFormat="1" ht="30" hidden="1" customHeight="1" x14ac:dyDescent="0.25">
      <c r="B33" s="179"/>
      <c r="C33" s="421"/>
      <c r="D33" s="437"/>
      <c r="E33" s="437"/>
      <c r="F33" s="437"/>
      <c r="G33" s="176"/>
      <c r="H33" s="175"/>
      <c r="I33" s="176"/>
      <c r="J33" s="628"/>
      <c r="K33" s="180"/>
      <c r="L33" s="2"/>
      <c r="M33" s="508"/>
      <c r="N33" s="170"/>
      <c r="O33" s="17"/>
      <c r="P33" s="161"/>
      <c r="Q33" s="162"/>
      <c r="R33" s="162"/>
      <c r="S33" s="162"/>
      <c r="T33" s="163"/>
      <c r="U33" s="403"/>
      <c r="V33" s="164"/>
      <c r="W33" s="165"/>
      <c r="X33" s="163"/>
      <c r="Y33" s="163"/>
      <c r="Z33" s="163"/>
      <c r="AA33" s="167"/>
      <c r="AB33" s="160"/>
    </row>
    <row r="34" spans="2:28" s="1" customFormat="1" ht="30" customHeight="1" x14ac:dyDescent="0.25">
      <c r="B34" s="179" t="s">
        <v>272</v>
      </c>
      <c r="C34" s="425" t="s">
        <v>112</v>
      </c>
      <c r="D34" s="894" t="s">
        <v>280</v>
      </c>
      <c r="E34" s="895"/>
      <c r="F34" s="895"/>
      <c r="G34" s="896"/>
      <c r="H34" s="1102" t="s">
        <v>113</v>
      </c>
      <c r="I34" s="1099"/>
      <c r="J34" s="1103"/>
      <c r="K34" s="180">
        <f>IF(D34="",0,LEFT(RIGHT(D34,8),2)*2000)</f>
        <v>128000</v>
      </c>
      <c r="L34" s="676">
        <v>0</v>
      </c>
      <c r="M34" s="508">
        <f>K34*L34</f>
        <v>0</v>
      </c>
      <c r="N34" s="170">
        <f>K34*L34</f>
        <v>0</v>
      </c>
      <c r="O34" s="17"/>
      <c r="P34" s="161"/>
      <c r="Q34" s="162"/>
      <c r="R34" s="162"/>
      <c r="S34" s="162"/>
      <c r="T34" s="162">
        <f>M34/128000</f>
        <v>0</v>
      </c>
      <c r="U34" s="403"/>
      <c r="V34" s="164"/>
      <c r="W34" s="165">
        <f>IF($M34&lt;&gt;0,"X",0)</f>
        <v>0</v>
      </c>
      <c r="X34" s="163">
        <f>IF($M34&lt;&gt;0,"XXX",0)</f>
        <v>0</v>
      </c>
      <c r="Y34" s="163">
        <f>IF($M34&lt;&gt;0,"XXX",0)</f>
        <v>0</v>
      </c>
      <c r="Z34" s="163">
        <f>IF($M34&lt;&gt;0,"XXX",0)</f>
        <v>0</v>
      </c>
      <c r="AA34" s="167"/>
      <c r="AB34" s="160"/>
    </row>
    <row r="35" spans="2:28" s="1" customFormat="1" ht="30" hidden="1" customHeight="1" x14ac:dyDescent="0.25">
      <c r="B35" s="179"/>
      <c r="C35" s="421"/>
      <c r="D35" s="421"/>
      <c r="E35" s="421"/>
      <c r="F35" s="421"/>
      <c r="G35" s="176"/>
      <c r="H35" s="175"/>
      <c r="I35" s="176"/>
      <c r="J35" s="628"/>
      <c r="K35" s="180"/>
      <c r="L35" s="2"/>
      <c r="M35" s="508"/>
      <c r="N35" s="170"/>
      <c r="O35" s="17"/>
      <c r="P35" s="161"/>
      <c r="Q35" s="162"/>
      <c r="R35" s="162"/>
      <c r="S35" s="162"/>
      <c r="T35" s="163"/>
      <c r="U35" s="403"/>
      <c r="V35" s="164"/>
      <c r="W35" s="165"/>
      <c r="X35" s="163"/>
      <c r="Y35" s="163"/>
      <c r="Z35" s="163"/>
      <c r="AA35" s="167"/>
      <c r="AB35" s="160"/>
    </row>
    <row r="36" spans="2:28" s="1" customFormat="1" ht="30" customHeight="1" x14ac:dyDescent="0.25">
      <c r="B36" s="179" t="s">
        <v>273</v>
      </c>
      <c r="C36" s="428" t="s">
        <v>133</v>
      </c>
      <c r="D36" s="1099" t="s">
        <v>115</v>
      </c>
      <c r="E36" s="1099"/>
      <c r="F36" s="1099"/>
      <c r="G36" s="1100"/>
      <c r="H36" s="1102" t="s">
        <v>116</v>
      </c>
      <c r="I36" s="1099"/>
      <c r="J36" s="1103"/>
      <c r="K36" s="180">
        <v>4412</v>
      </c>
      <c r="L36" s="676">
        <v>0</v>
      </c>
      <c r="M36" s="677">
        <f>L36</f>
        <v>0</v>
      </c>
      <c r="N36" s="170">
        <f>K36*M36</f>
        <v>0</v>
      </c>
      <c r="O36" s="17"/>
      <c r="P36" s="161"/>
      <c r="Q36" s="162"/>
      <c r="R36" s="162"/>
      <c r="S36" s="162"/>
      <c r="T36" s="163"/>
      <c r="U36" s="403">
        <f>M36</f>
        <v>0</v>
      </c>
      <c r="V36" s="164"/>
      <c r="W36" s="165">
        <f>IF($M36&lt;&gt;0,"X",0)</f>
        <v>0</v>
      </c>
      <c r="X36" s="163">
        <f>IF($M36&lt;&gt;0,"XXX",0)</f>
        <v>0</v>
      </c>
      <c r="Y36" s="163">
        <f>IF($M36&lt;&gt;0,"XXX",0)</f>
        <v>0</v>
      </c>
      <c r="Z36" s="163">
        <f>IF($M36&lt;&gt;0,"XXX",0)</f>
        <v>0</v>
      </c>
      <c r="AA36" s="167"/>
      <c r="AB36" s="160"/>
    </row>
    <row r="37" spans="2:28" s="1" customFormat="1" ht="30" hidden="1" customHeight="1" x14ac:dyDescent="0.25">
      <c r="B37" s="179"/>
      <c r="C37" s="764"/>
      <c r="D37" s="764"/>
      <c r="E37" s="764"/>
      <c r="F37" s="764"/>
      <c r="G37" s="176"/>
      <c r="H37" s="175"/>
      <c r="I37" s="176"/>
      <c r="J37" s="628"/>
      <c r="K37" s="180"/>
      <c r="L37" s="2"/>
      <c r="M37" s="508"/>
      <c r="N37" s="170"/>
      <c r="O37" s="17"/>
      <c r="P37" s="161"/>
      <c r="Q37" s="162"/>
      <c r="R37" s="162"/>
      <c r="S37" s="162"/>
      <c r="T37" s="163"/>
      <c r="U37" s="403"/>
      <c r="V37" s="164"/>
      <c r="W37" s="165"/>
      <c r="X37" s="163"/>
      <c r="Y37" s="163"/>
      <c r="Z37" s="163"/>
      <c r="AA37" s="167"/>
      <c r="AB37" s="160"/>
    </row>
    <row r="38" spans="2:28" s="1" customFormat="1" ht="30" customHeight="1" x14ac:dyDescent="0.25">
      <c r="B38" s="179" t="s">
        <v>274</v>
      </c>
      <c r="C38" s="428" t="s">
        <v>133</v>
      </c>
      <c r="D38" s="1099" t="s">
        <v>118</v>
      </c>
      <c r="E38" s="1099"/>
      <c r="F38" s="1099"/>
      <c r="G38" s="1100"/>
      <c r="H38" s="1102" t="s">
        <v>119</v>
      </c>
      <c r="I38" s="1099"/>
      <c r="J38" s="1103"/>
      <c r="K38" s="180">
        <v>6477</v>
      </c>
      <c r="L38" s="676">
        <v>0</v>
      </c>
      <c r="M38" s="508">
        <f>L38</f>
        <v>0</v>
      </c>
      <c r="N38" s="170">
        <f>K38*M38</f>
        <v>0</v>
      </c>
      <c r="O38" s="17"/>
      <c r="P38" s="161"/>
      <c r="Q38" s="162"/>
      <c r="R38" s="162"/>
      <c r="S38" s="162"/>
      <c r="T38" s="163"/>
      <c r="U38" s="403">
        <f>M38</f>
        <v>0</v>
      </c>
      <c r="V38" s="164"/>
      <c r="W38" s="165">
        <f>IF($M38&lt;&gt;0,"X",0)</f>
        <v>0</v>
      </c>
      <c r="X38" s="163">
        <f>IF($M38&lt;&gt;0,"XXX",0)</f>
        <v>0</v>
      </c>
      <c r="Y38" s="163">
        <f>IF($M38&lt;&gt;0,"XXX",0)</f>
        <v>0</v>
      </c>
      <c r="Z38" s="163">
        <f>IF($M38&lt;&gt;0,"XXX",0)</f>
        <v>0</v>
      </c>
      <c r="AA38" s="167"/>
      <c r="AB38" s="160"/>
    </row>
    <row r="39" spans="2:28" s="1" customFormat="1" ht="30" hidden="1" customHeight="1" x14ac:dyDescent="0.25">
      <c r="B39" s="179"/>
      <c r="C39" s="764"/>
      <c r="D39" s="764"/>
      <c r="E39" s="764"/>
      <c r="F39" s="764"/>
      <c r="G39" s="176"/>
      <c r="H39" s="175"/>
      <c r="I39" s="176"/>
      <c r="J39" s="628"/>
      <c r="K39" s="180"/>
      <c r="L39" s="2"/>
      <c r="M39" s="508"/>
      <c r="N39" s="170"/>
      <c r="O39" s="17"/>
      <c r="P39" s="161"/>
      <c r="Q39" s="167"/>
      <c r="R39" s="167"/>
      <c r="S39" s="167"/>
      <c r="T39" s="163"/>
      <c r="U39" s="403"/>
      <c r="V39" s="164"/>
      <c r="W39" s="165"/>
      <c r="X39" s="163"/>
      <c r="Y39" s="163"/>
      <c r="Z39" s="163"/>
      <c r="AA39" s="167"/>
      <c r="AB39" s="160"/>
    </row>
    <row r="40" spans="2:28" s="1" customFormat="1" ht="30" customHeight="1" thickBot="1" x14ac:dyDescent="0.3">
      <c r="B40" s="179" t="s">
        <v>275</v>
      </c>
      <c r="C40" s="428" t="s">
        <v>133</v>
      </c>
      <c r="D40" s="1099" t="s">
        <v>124</v>
      </c>
      <c r="E40" s="1099"/>
      <c r="F40" s="1099"/>
      <c r="G40" s="1100"/>
      <c r="H40" s="1102" t="s">
        <v>125</v>
      </c>
      <c r="I40" s="1099"/>
      <c r="J40" s="1103"/>
      <c r="K40" s="180">
        <v>3872</v>
      </c>
      <c r="L40" s="676">
        <v>0</v>
      </c>
      <c r="M40" s="508">
        <f>L40</f>
        <v>0</v>
      </c>
      <c r="N40" s="170">
        <f>K40*M40</f>
        <v>0</v>
      </c>
      <c r="O40" s="17"/>
      <c r="P40" s="161"/>
      <c r="Q40" s="167"/>
      <c r="R40" s="167"/>
      <c r="S40" s="167"/>
      <c r="T40" s="163"/>
      <c r="U40" s="403"/>
      <c r="V40" s="164">
        <f>M40</f>
        <v>0</v>
      </c>
      <c r="W40" s="165"/>
      <c r="X40" s="163"/>
      <c r="Y40" s="163"/>
      <c r="Z40" s="163"/>
      <c r="AA40" s="167"/>
      <c r="AB40" s="160"/>
    </row>
    <row r="41" spans="2:28" s="1" customFormat="1" ht="18" thickBot="1" x14ac:dyDescent="0.3">
      <c r="B41" s="185" t="s">
        <v>85</v>
      </c>
      <c r="C41" s="186"/>
      <c r="D41" s="186"/>
      <c r="E41" s="186"/>
      <c r="F41" s="186"/>
      <c r="G41" s="186"/>
      <c r="H41" s="1101" t="str">
        <f>IF($N$7&gt;$F$5,"hodnota není v limitu"," možno ještě rozdělit")</f>
        <v xml:space="preserve"> možno ještě rozdělit</v>
      </c>
      <c r="I41" s="1101"/>
      <c r="J41" s="1101"/>
      <c r="K41" s="422">
        <f>IF($N$7&gt;$F$5," ",M41 )</f>
        <v>0</v>
      </c>
      <c r="L41" s="422"/>
      <c r="M41" s="187">
        <f>F5-N41</f>
        <v>0</v>
      </c>
      <c r="N41" s="188">
        <f>SUM(N8:N40)</f>
        <v>0</v>
      </c>
      <c r="O41" s="735">
        <f>IF(OR(W8&lt;&gt;0,W10&lt;&gt;0,W12&lt;&gt;0,W30&lt;&gt;0,W32&lt;&gt;0,W34&lt;&gt;0,W36&lt;&gt;0,W38&lt;&gt;0),"1",0)</f>
        <v>0</v>
      </c>
      <c r="P41" s="189">
        <v>54000</v>
      </c>
      <c r="Q41" s="190">
        <v>50501</v>
      </c>
      <c r="R41" s="190">
        <v>52601</v>
      </c>
      <c r="S41" s="190">
        <v>52602</v>
      </c>
      <c r="T41" s="190">
        <v>52106</v>
      </c>
      <c r="U41" s="193">
        <v>51212</v>
      </c>
      <c r="V41" s="191">
        <v>51017</v>
      </c>
      <c r="W41" s="192">
        <v>51010</v>
      </c>
      <c r="X41" s="190">
        <v>51610</v>
      </c>
      <c r="Y41" s="190">
        <v>51710</v>
      </c>
      <c r="Z41" s="190">
        <v>51510</v>
      </c>
      <c r="AA41" s="193">
        <v>52510</v>
      </c>
      <c r="AB41" s="194">
        <v>60000</v>
      </c>
    </row>
    <row r="42" spans="2:28" s="1" customFormat="1" ht="21" customHeight="1" thickBot="1" x14ac:dyDescent="0.3">
      <c r="B42" s="732"/>
      <c r="C42" s="733"/>
      <c r="D42" s="734">
        <f>F42+G42+H42</f>
        <v>0</v>
      </c>
      <c r="E42" s="733"/>
      <c r="F42" s="734">
        <f>N8+N10+N14+N18+N20+N22+N24+N28+N30+N36+N38+N40</f>
        <v>0</v>
      </c>
      <c r="G42" s="734">
        <f>N12+N26+N32+N34</f>
        <v>0</v>
      </c>
      <c r="H42" s="734">
        <f>N16</f>
        <v>0</v>
      </c>
      <c r="I42" s="528"/>
      <c r="J42" s="528"/>
      <c r="K42" s="528"/>
      <c r="L42" s="528"/>
      <c r="M42" s="530"/>
      <c r="N42" s="708" t="str">
        <f>IF(N34&gt;F5/2,"šablona na využití ICT překračuje polovinu maximální dotace","")</f>
        <v/>
      </c>
      <c r="O42" s="17"/>
      <c r="P42" s="529">
        <f>SUM(P8:P40)</f>
        <v>0</v>
      </c>
      <c r="Q42" s="537">
        <f>ROUND(SUM(Q8:Q40),2)</f>
        <v>0</v>
      </c>
      <c r="R42" s="537">
        <f>ROUND(SUM(R8:R40),2)</f>
        <v>0</v>
      </c>
      <c r="S42" s="529">
        <f>SUM(S8:S40)</f>
        <v>0</v>
      </c>
      <c r="T42" s="529">
        <f>SUM(T8:T40)</f>
        <v>0</v>
      </c>
      <c r="U42" s="529">
        <f>SUM(U8:U40)</f>
        <v>0</v>
      </c>
      <c r="V42" s="538">
        <f>SUM(V8:V40)</f>
        <v>0</v>
      </c>
      <c r="W42" s="539">
        <f>O41</f>
        <v>0</v>
      </c>
      <c r="X42" s="540">
        <f>IF(W42&gt;0,"XXX",0)</f>
        <v>0</v>
      </c>
      <c r="Y42" s="540">
        <f>X42</f>
        <v>0</v>
      </c>
      <c r="Z42" s="541">
        <f>X42</f>
        <v>0</v>
      </c>
      <c r="AA42" s="542">
        <f>ROUND(SUM(AA8:AA40),0)</f>
        <v>0</v>
      </c>
      <c r="AB42" s="543">
        <f>FLOOR(SUM(AB8:AB40),1)</f>
        <v>0</v>
      </c>
    </row>
    <row r="43" spans="2:28" s="1" customFormat="1" ht="18.75" customHeight="1" thickBot="1" x14ac:dyDescent="0.3">
      <c r="B43" s="531"/>
      <c r="C43" s="532"/>
      <c r="D43" s="532"/>
      <c r="E43" s="533"/>
      <c r="F43" s="532"/>
      <c r="G43" s="534"/>
      <c r="H43" s="532"/>
      <c r="I43" s="532"/>
      <c r="J43" s="532"/>
      <c r="K43" s="532"/>
      <c r="L43" s="532"/>
      <c r="M43" s="535"/>
      <c r="N43" s="536"/>
      <c r="O43" s="17"/>
      <c r="P43" s="544" t="str">
        <f>IF(OR(P14&lt;&gt;0,P16&lt;&gt;0),"* Hodnotu součtu za celý projekt navyšte o plánovaný počet DVPP","")</f>
        <v/>
      </c>
      <c r="Q43" s="532"/>
      <c r="R43" s="532"/>
      <c r="S43" s="532"/>
      <c r="T43" s="532"/>
      <c r="U43" s="532"/>
      <c r="V43" s="532"/>
      <c r="W43" s="532"/>
      <c r="X43" s="532"/>
      <c r="Y43" s="532"/>
      <c r="Z43" s="532"/>
      <c r="AA43" s="532"/>
      <c r="AB43" s="545"/>
    </row>
    <row r="44" spans="2:28" x14ac:dyDescent="0.25">
      <c r="L44" s="4"/>
      <c r="N44" s="648"/>
    </row>
  </sheetData>
  <sheetProtection algorithmName="SHA-512" hashValue="iV0MR55ylJHaPfwp2uc3muUAvibfE1ja1iYuS4d93LPZpY0QhDtJpxQfpZmdGvU3HvMUPjNHC0L70K38fBNYtQ==" saltValue="jxivMN80AuD4JhhGBnizrg==" spinCount="100000" sheet="1" objects="1" scenarios="1"/>
  <mergeCells count="57">
    <mergeCell ref="AA2:AA5"/>
    <mergeCell ref="AB2:AB5"/>
    <mergeCell ref="Q2:Q5"/>
    <mergeCell ref="W6:AA6"/>
    <mergeCell ref="T2:T5"/>
    <mergeCell ref="U2:U5"/>
    <mergeCell ref="W2:W5"/>
    <mergeCell ref="X2:X5"/>
    <mergeCell ref="Y2:Y5"/>
    <mergeCell ref="Z2:Z5"/>
    <mergeCell ref="R2:R5"/>
    <mergeCell ref="P6:V6"/>
    <mergeCell ref="S2:S5"/>
    <mergeCell ref="V2:V5"/>
    <mergeCell ref="D32:G32"/>
    <mergeCell ref="D34:G34"/>
    <mergeCell ref="D24:G24"/>
    <mergeCell ref="D26:G26"/>
    <mergeCell ref="H34:J34"/>
    <mergeCell ref="H24:J24"/>
    <mergeCell ref="H26:J26"/>
    <mergeCell ref="H28:J28"/>
    <mergeCell ref="H30:J30"/>
    <mergeCell ref="H32:J32"/>
    <mergeCell ref="D18:G18"/>
    <mergeCell ref="D28:G28"/>
    <mergeCell ref="D30:G30"/>
    <mergeCell ref="H16:J16"/>
    <mergeCell ref="H18:J18"/>
    <mergeCell ref="H20:J20"/>
    <mergeCell ref="H22:J22"/>
    <mergeCell ref="D22:G22"/>
    <mergeCell ref="D20:G20"/>
    <mergeCell ref="D16:G16"/>
    <mergeCell ref="H2:J6"/>
    <mergeCell ref="K2:K6"/>
    <mergeCell ref="L2:L6"/>
    <mergeCell ref="P2:P5"/>
    <mergeCell ref="B3:G3"/>
    <mergeCell ref="N2:N6"/>
    <mergeCell ref="B7:G7"/>
    <mergeCell ref="H7:J7"/>
    <mergeCell ref="H12:J12"/>
    <mergeCell ref="H14:J14"/>
    <mergeCell ref="H8:J8"/>
    <mergeCell ref="D8:G8"/>
    <mergeCell ref="D10:G10"/>
    <mergeCell ref="D12:G12"/>
    <mergeCell ref="D14:G14"/>
    <mergeCell ref="H10:J10"/>
    <mergeCell ref="D36:G36"/>
    <mergeCell ref="D38:G38"/>
    <mergeCell ref="D40:G40"/>
    <mergeCell ref="H41:J41"/>
    <mergeCell ref="H40:J40"/>
    <mergeCell ref="H36:J36"/>
    <mergeCell ref="H38:J38"/>
  </mergeCells>
  <conditionalFormatting sqref="D5">
    <cfRule type="cellIs" dxfId="8" priority="5" stopIfTrue="1" operator="lessThan">
      <formula>0</formula>
    </cfRule>
    <cfRule type="cellIs" dxfId="7" priority="6" operator="greaterThan">
      <formula>2000</formula>
    </cfRule>
  </conditionalFormatting>
  <conditionalFormatting sqref="H41:N41 H7:N7">
    <cfRule type="expression" dxfId="6" priority="19" stopIfTrue="1">
      <formula>$N$41&gt;$F$5</formula>
    </cfRule>
    <cfRule type="expression" dxfId="5" priority="20" stopIfTrue="1">
      <formula>$N$41&lt;#REF!</formula>
    </cfRule>
    <cfRule type="expression" dxfId="4" priority="21">
      <formula>$N$41&gt;#REF!</formula>
    </cfRule>
  </conditionalFormatting>
  <conditionalFormatting sqref="D5">
    <cfRule type="expression" dxfId="3" priority="4">
      <formula>$M$6=1</formula>
    </cfRule>
  </conditionalFormatting>
  <conditionalFormatting sqref="L18">
    <cfRule type="expression" dxfId="2" priority="3">
      <formula>$E$5="Ano"</formula>
    </cfRule>
  </conditionalFormatting>
  <conditionalFormatting sqref="L18">
    <cfRule type="expression" dxfId="1" priority="2">
      <formula>$L$18=1</formula>
    </cfRule>
  </conditionalFormatting>
  <conditionalFormatting sqref="L34 N34">
    <cfRule type="expression" dxfId="0" priority="1">
      <formula>$N$34&gt;$F$5/2</formula>
    </cfRule>
  </conditionalFormatting>
  <dataValidations count="5">
    <dataValidation type="whole" allowBlank="1" showInputMessage="1" showErrorMessage="1" sqref="L8 L14 L12 L10">
      <formula1>0</formula1>
      <formula2>1000</formula2>
    </dataValidation>
    <dataValidation type="whole" allowBlank="1" showInputMessage="1" showErrorMessage="1" sqref="L9 L11 L15:L17 L13 L19:L33 L35:L40">
      <formula1>0</formula1>
      <formula2>999999</formula2>
    </dataValidation>
    <dataValidation type="list" allowBlank="1" showInputMessage="1" showErrorMessage="1" error="vyberte možnost z nabídky" prompt="vyberte z nabídky jednu možnost" sqref="D34:G34">
      <formula1>ICT</formula1>
    </dataValidation>
    <dataValidation type="whole" allowBlank="1" showInputMessage="1" showErrorMessage="1" prompt="nejméně 2" sqref="L18">
      <formula1>0</formula1>
      <formula2>999999</formula2>
    </dataValidation>
    <dataValidation type="whole" allowBlank="1" showInputMessage="1" showErrorMessage="1" prompt="V názvu aktivity vyberte z nabídky jednu z variant aktivity. _x000a_Aktivitu je možné zvolit nejvýš v hodnotě dosahující poloviny maximální výše dotace pro daný subjekt." sqref="L34">
      <formula1>0</formula1>
      <formula2>999999</formula2>
    </dataValidation>
  </dataValidations>
  <hyperlinks>
    <hyperlink ref="B1:D1" location="'Úvodní strana'!A1" display="zpět na hlavní stranu"/>
  </hyperlinks>
  <pageMargins left="0.31496062992125984" right="0.31496062992125984" top="0.39370078740157483"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D25" sqref="D25"/>
    </sheetView>
  </sheetViews>
  <sheetFormatPr defaultRowHeight="15" x14ac:dyDescent="0.25"/>
  <cols>
    <col min="1" max="1" width="38.28515625" bestFit="1" customWidth="1"/>
  </cols>
  <sheetData>
    <row r="1" spans="1:8" x14ac:dyDescent="0.25">
      <c r="A1" t="s">
        <v>276</v>
      </c>
    </row>
    <row r="2" spans="1:8" x14ac:dyDescent="0.25">
      <c r="A2" t="s">
        <v>280</v>
      </c>
    </row>
    <row r="3" spans="1:8" x14ac:dyDescent="0.25">
      <c r="A3" t="s">
        <v>281</v>
      </c>
    </row>
    <row r="4" spans="1:8" x14ac:dyDescent="0.25">
      <c r="A4" t="s">
        <v>282</v>
      </c>
    </row>
    <row r="5" spans="1:8" x14ac:dyDescent="0.25">
      <c r="A5" t="s">
        <v>283</v>
      </c>
    </row>
    <row r="7" spans="1:8" x14ac:dyDescent="0.25">
      <c r="H7" s="410"/>
    </row>
    <row r="8" spans="1:8" x14ac:dyDescent="0.25">
      <c r="H8" s="410"/>
    </row>
    <row r="9" spans="1:8" x14ac:dyDescent="0.25">
      <c r="H9" s="410"/>
    </row>
    <row r="10" spans="1:8" x14ac:dyDescent="0.25">
      <c r="H10" s="410"/>
    </row>
    <row r="11" spans="1:8" x14ac:dyDescent="0.25">
      <c r="H11" s="410"/>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3" ma:contentTypeDescription="Vytvoří nový dokument" ma:contentTypeScope="" ma:versionID="26bec60fd599d9bf8ccd2066ea928388">
  <xsd:schema xmlns:xsd="http://www.w3.org/2001/XMLSchema" xmlns:xs="http://www.w3.org/2001/XMLSchema" xmlns:p="http://schemas.microsoft.com/office/2006/metadata/properties" xmlns:ns2="0104a4cd-1400-468e-be1b-c7aad71d7d5a" targetNamespace="http://schemas.microsoft.com/office/2006/metadata/properties" ma:root="true" ma:fieldsID="5b2268967c3d466a78734da71f64c258"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15OPMSMT0001-28-84258</_dlc_DocId>
    <_dlc_DocIdUrl xmlns="0104a4cd-1400-468e-be1b-c7aad71d7d5a">
      <Url>http://op.msmt.cz/_layouts/15/DocIdRedir.aspx?ID=15OPMSMT0001-28-84258</Url>
      <Description>15OPMSMT0001-28-84258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73C99A6-EF12-418B-A7F2-579A51064C63}"/>
</file>

<file path=customXml/itemProps2.xml><?xml version="1.0" encoding="utf-8"?>
<ds:datastoreItem xmlns:ds="http://schemas.openxmlformats.org/officeDocument/2006/customXml" ds:itemID="{496C8507-BCC9-4E6E-BD00-00A048FE828A}"/>
</file>

<file path=customXml/itemProps3.xml><?xml version="1.0" encoding="utf-8"?>
<ds:datastoreItem xmlns:ds="http://schemas.openxmlformats.org/officeDocument/2006/customXml" ds:itemID="{4E2BB4BE-5D38-4B52-B3FB-02A316D185F5}"/>
</file>

<file path=customXml/itemProps4.xml><?xml version="1.0" encoding="utf-8"?>
<ds:datastoreItem xmlns:ds="http://schemas.openxmlformats.org/officeDocument/2006/customXml" ds:itemID="{C859113F-06FA-4342-9518-4179D04011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2</vt:i4>
      </vt:variant>
    </vt:vector>
  </HeadingPairs>
  <TitlesOfParts>
    <vt:vector size="11" baseType="lpstr">
      <vt:lpstr>Úvodní strana</vt:lpstr>
      <vt:lpstr>Souhrn</vt:lpstr>
      <vt:lpstr>MŠ</vt:lpstr>
      <vt:lpstr>ZŠ</vt:lpstr>
      <vt:lpstr>ŠD</vt:lpstr>
      <vt:lpstr>ŠK</vt:lpstr>
      <vt:lpstr>SVČ</vt:lpstr>
      <vt:lpstr>ZUŠ</vt:lpstr>
      <vt:lpstr>data</vt:lpstr>
      <vt:lpstr>ICT</vt:lpstr>
      <vt:lpstr>'Úvodní strana'!Oblast_tisku</vt:lpstr>
    </vt:vector>
  </TitlesOfParts>
  <Company>MSMT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KALKULAČKA_OPVVV</dc:title>
  <dc:creator>Soběslavská Jana</dc:creator>
  <cp:keywords>OPVVV</cp:keywords>
  <dc:description/>
  <cp:lastModifiedBy>Soběslavská Jana</cp:lastModifiedBy>
  <cp:lastPrinted>2018-02-26T14:03:33Z</cp:lastPrinted>
  <dcterms:created xsi:type="dcterms:W3CDTF">2016-02-29T09:42:03Z</dcterms:created>
  <dcterms:modified xsi:type="dcterms:W3CDTF">2018-03-01T08:27:14Z</dcterms:modified>
  <cp:contentStatus>_final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f220d052-98f9-4079-9b17-774453e8030f</vt:lpwstr>
  </property>
</Properties>
</file>